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codeName="ThisWorkbook" defaultThemeVersion="124226"/>
  <mc:AlternateContent xmlns:mc="http://schemas.openxmlformats.org/markup-compatibility/2006">
    <mc:Choice Requires="x15">
      <x15ac:absPath xmlns:x15ac="http://schemas.microsoft.com/office/spreadsheetml/2010/11/ac" url="C:\Users\SITTLERV\Desktop\"/>
    </mc:Choice>
  </mc:AlternateContent>
  <xr:revisionPtr revIDLastSave="0" documentId="13_ncr:1_{EDF504DF-0670-44C2-A2B8-A4037EFC14DC}" xr6:coauthVersionLast="47" xr6:coauthVersionMax="47" xr10:uidLastSave="{00000000-0000-0000-0000-000000000000}"/>
  <workbookProtection workbookAlgorithmName="SHA-512" workbookHashValue="LvWdblJ62YrESP0KuSk2dtPr8wbmKd1CwVEhB6YdNWLeARb3yS/cOWC2yYP1W28/6sJXjjoSmwp9uAK+unUjpg==" workbookSaltValue="PL73m+0F7cHZmPgvKZB1kQ==" workbookSpinCount="100000" lockStructure="1"/>
  <bookViews>
    <workbookView xWindow="-120" yWindow="-120" windowWidth="29040" windowHeight="15720" tabRatio="824" xr2:uid="{00000000-000D-0000-FFFF-FFFF00000000}"/>
  </bookViews>
  <sheets>
    <sheet name="1 QUESTIONNAIRE DE BASE" sheetId="11" r:id="rId1"/>
    <sheet name="2 ENGAGEMENT DE CONFIDENTIALITE" sheetId="25" r:id="rId2"/>
    <sheet name="3 CODE DE BONNE CONDUITE" sheetId="23" r:id="rId3"/>
    <sheet name="4 SECURITE INFORMATIQUE" sheetId="30" r:id="rId4"/>
    <sheet name="5 AXE PROD &amp; MAITR QUAL" sheetId="22" r:id="rId5"/>
    <sheet name="6 AXE RSE" sheetId="4" r:id="rId6"/>
    <sheet name="7 AXE COMPLEMENTAIRE" sheetId="21" r:id="rId7"/>
    <sheet name="8 ATTESTATION REACH" sheetId="27" r:id="rId8"/>
    <sheet name="Indice de qualification" sheetId="26" state="hidden" r:id="rId9"/>
    <sheet name="9 ATTESTATION ORIGINE BOIS" sheetId="29" r:id="rId10"/>
    <sheet name="Création FRS semi-auto" sheetId="18" state="hidden" r:id="rId11"/>
    <sheet name="Liste" sheetId="12" state="hidden" r:id="rId12"/>
  </sheets>
  <externalReferences>
    <externalReference r:id="rId13"/>
    <externalReference r:id="rId14"/>
    <externalReference r:id="rId15"/>
    <externalReference r:id="rId16"/>
  </externalReferences>
  <definedNames>
    <definedName name="_Toc222289880" localSheetId="0">'1 QUESTIONNAIRE DE BASE'!$B$20</definedName>
    <definedName name="_Toc323556816" localSheetId="1">'2 ENGAGEMENT DE CONFIDENTIALITE'!#REF!</definedName>
    <definedName name="_Toc323556817" localSheetId="1">'2 ENGAGEMENT DE CONFIDENTIALITE'!#REF!</definedName>
    <definedName name="adresse">'1 QUESTIONNAIRE DE BASE'!$J$26</definedName>
    <definedName name="adresse_email">'1 QUESTIONNAIRE DE BASE'!$T$30</definedName>
    <definedName name="adresse_gpe">'1 QUESTIONNAIRE DE BASE'!$J$45</definedName>
    <definedName name="annee_crea_ste">'1 QUESTIONNAIRE DE BASE'!$M$52</definedName>
    <definedName name="APE" localSheetId="4">'[1]1 QUEST LIGHT'!$AA$27</definedName>
    <definedName name="APE" localSheetId="6">'[1]1 QUEST LIGHT'!$AA$27</definedName>
    <definedName name="APE">'1 QUESTIONNAIRE DE BASE'!$AA$34</definedName>
    <definedName name="c_noms">Liste!$B:$B</definedName>
    <definedName name="CA" localSheetId="4">'[1]1 QUEST LIGHT'!$Y$36</definedName>
    <definedName name="CA" localSheetId="6">'[1]1 QUEST LIGHT'!$Y$36</definedName>
    <definedName name="CA">'1 QUESTIONNAIRE DE BASE'!$Y$43</definedName>
    <definedName name="ca_gpe">'1 QUESTIONNAIRE DE BASE'!$Y$43</definedName>
    <definedName name="ca_N">'1 QUESTIONNAIRE DE BASE'!$N$57</definedName>
    <definedName name="ca_N_moins_1">'1 QUESTIONNAIRE DE BASE'!$N$58</definedName>
    <definedName name="ca_N_moins_2">'1 QUESTIONNAIRE DE BASE'!$N$59</definedName>
    <definedName name="ca_N_moins_3">'1 QUESTIONNAIRE DE BASE'!$N$60</definedName>
    <definedName name="ca_prev_SG">'Indice de qualification'!$M$14</definedName>
    <definedName name="CAA">'1 QUESTIONNAIRE DE BASE'!$N$58</definedName>
    <definedName name="client_1">'1 QUESTIONNAIRE DE BASE'!$C$77</definedName>
    <definedName name="client_2">'1 QUESTIONNAIRE DE BASE'!$C$78</definedName>
    <definedName name="client_3">'1 QUESTIONNAIRE DE BASE'!$C$79</definedName>
    <definedName name="code_postal" localSheetId="4">'[1]1 QUEST LIGHT'!$F$23</definedName>
    <definedName name="code_postal" localSheetId="6">'[1]1 QUEST LIGHT'!$F$23</definedName>
    <definedName name="code_postal">'1 QUESTIONNAIRE DE BASE'!$F$28</definedName>
    <definedName name="commercial_mail" localSheetId="4">'[1]1 QUEST LIGHT'!$Y$100</definedName>
    <definedName name="commercial_mail" localSheetId="6">'[1]1 QUEST LIGHT'!$Y$100</definedName>
    <definedName name="commercial_mail">'1 QUESTIONNAIRE DE BASE'!$Y$108</definedName>
    <definedName name="commercial_nom" localSheetId="4">'[1]1 QUEST LIGHT'!$I$100</definedName>
    <definedName name="commercial_nom" localSheetId="6">'[1]1 QUEST LIGHT'!$I$100</definedName>
    <definedName name="commercial_nom">'1 QUESTIONNAIRE DE BASE'!$I$108</definedName>
    <definedName name="commercial_tel" localSheetId="4">'[1]1 QUEST LIGHT'!$R$100</definedName>
    <definedName name="commercial_tel" localSheetId="6">'[1]1 QUEST LIGHT'!$R$100</definedName>
    <definedName name="commercial_tel">'1 QUESTIONNAIRE DE BASE'!$R$108</definedName>
    <definedName name="comptabilité_mail" localSheetId="4">'[1]1 QUEST LIGHT'!$Y$103</definedName>
    <definedName name="comptabilité_mail" localSheetId="6">'[1]1 QUEST LIGHT'!$Y$103</definedName>
    <definedName name="comptabilité_mail">'1 QUESTIONNAIRE DE BASE'!$Y$111</definedName>
    <definedName name="comptabilité_nom" localSheetId="4">'[1]1 QUEST LIGHT'!$I$103</definedName>
    <definedName name="comptabilité_nom" localSheetId="6">'[1]1 QUEST LIGHT'!$I$103</definedName>
    <definedName name="comptabilité_nom">'1 QUESTIONNAIRE DE BASE'!$I$111</definedName>
    <definedName name="comptabilité_tel" localSheetId="4">'[1]1 QUEST LIGHT'!$R$103</definedName>
    <definedName name="comptabilité_tel" localSheetId="6">'[1]1 QUEST LIGHT'!$R$103</definedName>
    <definedName name="comptabilité_tel">'1 QUESTIONNAIRE DE BASE'!$R$111</definedName>
    <definedName name="cp_gpe">'1 QUESTIONNAIRE DE BASE'!$F$47</definedName>
    <definedName name="d_noms">Liste!$B$2</definedName>
    <definedName name="Délai" localSheetId="4">#REF!</definedName>
    <definedName name="Délai" localSheetId="6">#REF!</definedName>
    <definedName name="Délai" localSheetId="10">#REF!</definedName>
    <definedName name="Délai">#REF!</definedName>
    <definedName name="Délais" localSheetId="4">[2]Listes!#REF!</definedName>
    <definedName name="Délais" localSheetId="6">[2]Listes!#REF!</definedName>
    <definedName name="Délais" localSheetId="10">[3]Listes!#REF!</definedName>
    <definedName name="Délais">[2]Listes!#REF!</definedName>
    <definedName name="Devises" localSheetId="10">[3]Listes!$A$1:$A$7</definedName>
    <definedName name="Devises">[2]Listes!$A$1:$A$7</definedName>
    <definedName name="direction_générale_mail" localSheetId="4">'[1]1 QUEST LIGHT'!$Y$99</definedName>
    <definedName name="direction_générale_mail" localSheetId="6">'[1]1 QUEST LIGHT'!$Y$99</definedName>
    <definedName name="direction_générale_mail">'1 QUESTIONNAIRE DE BASE'!$Y$107</definedName>
    <definedName name="direction_générale_nom" localSheetId="4">'[1]1 QUEST LIGHT'!$I$99</definedName>
    <definedName name="direction_générale_nom" localSheetId="6">'[1]1 QUEST LIGHT'!$I$99</definedName>
    <definedName name="direction_générale_nom">'1 QUESTIONNAIRE DE BASE'!$I$107</definedName>
    <definedName name="direction_générale_tel" localSheetId="4">'[1]1 QUEST LIGHT'!$R$99</definedName>
    <definedName name="direction_générale_tel" localSheetId="6">'[1]1 QUEST LIGHT'!$R$99</definedName>
    <definedName name="direction_générale_tel">'1 QUESTIONNAIRE DE BASE'!$R$107</definedName>
    <definedName name="distributeur">'1 QUESTIONNAIRE DE BASE'!$J$70</definedName>
    <definedName name="Documents" localSheetId="4">#REF!</definedName>
    <definedName name="Documents" localSheetId="6">#REF!</definedName>
    <definedName name="Documents" localSheetId="10">#REF!</definedName>
    <definedName name="Documents">#REF!</definedName>
    <definedName name="effectif_N" localSheetId="4">'[1]1 QUEST LIGHT'!$AF$50</definedName>
    <definedName name="effectif_N" localSheetId="6">'[1]1 QUEST LIGHT'!$AF$50</definedName>
    <definedName name="effectif_N">'1 QUESTIONNAIRE DE BASE'!$AF$57</definedName>
    <definedName name="effectif_N_moins_1">'1 QUESTIONNAIRE DE BASE'!$AF$58</definedName>
    <definedName name="effectif_N_moins_2">'1 QUESTIONNAIRE DE BASE'!$AF$59</definedName>
    <definedName name="effectif_N_moins_3">'1 QUESTIONNAIRE DE BASE'!$AF$60</definedName>
    <definedName name="Escompte" localSheetId="4">#REF!</definedName>
    <definedName name="Escompte" localSheetId="6">#REF!</definedName>
    <definedName name="Escompte" localSheetId="10">#REF!</definedName>
    <definedName name="Escompte">#REF!</definedName>
    <definedName name="escomptes" localSheetId="4">[2]Listes!#REF!</definedName>
    <definedName name="escomptes" localSheetId="6">[2]Listes!#REF!</definedName>
    <definedName name="escomptes" localSheetId="10">[3]Listes!#REF!</definedName>
    <definedName name="escomptes">[2]Listes!#REF!</definedName>
    <definedName name="FILILAE">'1 QUESTIONNAIRE DE BASE'!$Q$38</definedName>
    <definedName name="fonction">'1 QUESTIONNAIRE DE BASE'!$S$17</definedName>
    <definedName name="forme_juridique" localSheetId="4">'[1]1 QUEST LIGHT'!$G$17</definedName>
    <definedName name="forme_juridique" localSheetId="6">'[1]1 QUEST LIGHT'!$G$17</definedName>
    <definedName name="forme_juridique">'1 QUESTIONNAIRE DE BASE'!$G$24</definedName>
    <definedName name="forme_juridique_gpe">'1 QUESTIONNAIRE DE BASE'!$G$43</definedName>
    <definedName name="gestion_com_mail" localSheetId="4">'[1]1 QUEST LIGHT'!$Y$101</definedName>
    <definedName name="gestion_com_mail" localSheetId="6">'[1]1 QUEST LIGHT'!$Y$101</definedName>
    <definedName name="gestion_com_mail">'1 QUESTIONNAIRE DE BASE'!$Y$109</definedName>
    <definedName name="gestion_com_nom" localSheetId="4">'[1]1 QUEST LIGHT'!$I$101</definedName>
    <definedName name="gestion_com_nom" localSheetId="6">'[1]1 QUEST LIGHT'!$I$101</definedName>
    <definedName name="gestion_com_nom">'1 QUESTIONNAIRE DE BASE'!$I$109</definedName>
    <definedName name="gestion_com_tel" localSheetId="4">'[1]1 QUEST LIGHT'!$R$101</definedName>
    <definedName name="gestion_com_tel" localSheetId="6">'[1]1 QUEST LIGHT'!$R$101</definedName>
    <definedName name="gestion_com_tel">'1 QUESTIONNAIRE DE BASE'!$R$109</definedName>
    <definedName name="Incoterms" localSheetId="4">#REF!</definedName>
    <definedName name="Incoterms" localSheetId="6">#REF!</definedName>
    <definedName name="Incoterms" localSheetId="10">#REF!</definedName>
    <definedName name="Incoterms">#REF!</definedName>
    <definedName name="indicatif" localSheetId="4">'[4]1 QUEST LIGHT'!$F$19</definedName>
    <definedName name="indicatif">'1 QUESTIONNAIRE DE BASE'!$F$30</definedName>
    <definedName name="indicatif_gpe">'1 QUESTIONNAIRE DE BASE'!$F$49</definedName>
    <definedName name="l_noms">OFFSET(d_noms,0,0,COUNTA(c_noms)-1,1)</definedName>
    <definedName name="Mode" localSheetId="4">#REF!</definedName>
    <definedName name="Mode" localSheetId="6">#REF!</definedName>
    <definedName name="Mode" localSheetId="10">#REF!</definedName>
    <definedName name="Mode">#REF!</definedName>
    <definedName name="n_tva" localSheetId="4">'[1]1 QUEST LIGHT'!$N$25</definedName>
    <definedName name="n_tva" localSheetId="6">'[1]1 QUEST LIGHT'!$N$25</definedName>
    <definedName name="n_tva">'1 QUESTIONNAIRE DE BASE'!$N$32</definedName>
    <definedName name="nom_entreprise" localSheetId="4">'[1]1 QUEST LIGHT'!$N$15</definedName>
    <definedName name="nom_entreprise" localSheetId="6">'[1]1 QUEST LIGHT'!$N$15</definedName>
    <definedName name="nom_entreprise">'1 QUESTIONNAIRE DE BASE'!$N$22</definedName>
    <definedName name="nom_groupe">'1 QUESTIONNAIRE DE BASE'!$N$41</definedName>
    <definedName name="nom_prénom" localSheetId="4">'[1]1 QUEST LIGHT'!$G$11</definedName>
    <definedName name="nom_prénom" localSheetId="6">'[1]1 QUEST LIGHT'!$G$11</definedName>
    <definedName name="nom_prénom">'1 QUESTIONNAIRE DE BASE'!$G$17</definedName>
    <definedName name="pays" localSheetId="4">'[1]1 QUEST LIGHT'!$AB$23</definedName>
    <definedName name="pays" localSheetId="6">'[1]1 QUEST LIGHT'!$AB$23</definedName>
    <definedName name="pays">'1 QUESTIONNAIRE DE BASE'!$AB$28</definedName>
    <definedName name="pays_gpe">'1 QUESTIONNAIRE DE BASE'!$AB$47</definedName>
    <definedName name="pourcent_export_N">'1 QUESTIONNAIRE DE BASE'!$T$57</definedName>
    <definedName name="pourcent_export_N_moins_1">'1 QUESTIONNAIRE DE BASE'!$T$58</definedName>
    <definedName name="pourcent_export_N_moins_2">'1 QUESTIONNAIRE DE BASE'!$T$59</definedName>
    <definedName name="pourcent_export_N_moins_3">'1 QUESTIONNAIRE DE BASE'!$T$60</definedName>
    <definedName name="Pourcentage" localSheetId="4">#REF!</definedName>
    <definedName name="Pourcentage" localSheetId="6">#REF!</definedName>
    <definedName name="Pourcentage" localSheetId="10">#REF!</definedName>
    <definedName name="Pourcentage">#REF!</definedName>
    <definedName name="principaux_secteurs_activité">'1 QUESTIONNAIRE DE BASE'!$M$67</definedName>
    <definedName name="qualité_mail" localSheetId="4">'[1]1 QUEST LIGHT'!$Y$102</definedName>
    <definedName name="qualité_mail" localSheetId="6">'[1]1 QUEST LIGHT'!$Y$102</definedName>
    <definedName name="qualité_mail">'1 QUESTIONNAIRE DE BASE'!$Y$110</definedName>
    <definedName name="qualité_nom" localSheetId="4">'[1]1 QUEST LIGHT'!$I$102</definedName>
    <definedName name="qualité_nom" localSheetId="6">'[1]1 QUEST LIGHT'!$I$102</definedName>
    <definedName name="qualité_nom">'1 QUESTIONNAIRE DE BASE'!$I$110</definedName>
    <definedName name="qualité_tel" localSheetId="4">'[1]1 QUEST LIGHT'!$R$102</definedName>
    <definedName name="qualité_tel" localSheetId="6">'[1]1 QUEST LIGHT'!$R$102</definedName>
    <definedName name="qualité_tel">'1 QUESTIONNAIRE DE BASE'!$R$110</definedName>
    <definedName name="remarque">'1 QUESTIONNAIRE DE BASE'!$F$62</definedName>
    <definedName name="représentant_mail" localSheetId="4">'[1]1 QUEST LIGHT'!$G$108</definedName>
    <definedName name="représentant_mail" localSheetId="6">'[1]1 QUEST LIGHT'!$G$108</definedName>
    <definedName name="représentant_mail">'1 QUESTIONNAIRE DE BASE'!$G$121</definedName>
    <definedName name="représentant_nom" localSheetId="4">'[1]1 QUEST LIGHT'!$Z$106</definedName>
    <definedName name="représentant_nom" localSheetId="6">'[1]1 QUEST LIGHT'!$Z$106</definedName>
    <definedName name="représentant_nom">'1 QUESTIONNAIRE DE BASE'!$Z$115</definedName>
    <definedName name="représentant_tel" localSheetId="4">'[1]1 QUEST LIGHT'!$AD$108</definedName>
    <definedName name="représentant_tel" localSheetId="6">'[1]1 QUEST LIGHT'!$AD$108</definedName>
    <definedName name="représentant_tel">'1 QUESTIONNAIRE DE BASE'!$AD$121</definedName>
    <definedName name="SIRET" localSheetId="4">'[1]1 QUEST LIGHT'!$F$27</definedName>
    <definedName name="SIRET" localSheetId="6">'[1]1 QUEST LIGHT'!$F$27</definedName>
    <definedName name="SIRET">'1 QUESTIONNAIRE DE BASE'!$F$34</definedName>
    <definedName name="site_internet" localSheetId="4">'[1]1 QUEST LIGHT'!$T$19</definedName>
    <definedName name="site_internet" localSheetId="6">'[1]1 QUEST LIGHT'!$T$19</definedName>
    <definedName name="site_internet">'1 QUESTIONNAIRE DE BASE'!$T$24</definedName>
    <definedName name="site_internet_gpe">'1 QUESTIONNAIRE DE BASE'!$T$49</definedName>
    <definedName name="Taux" localSheetId="4">#REF!</definedName>
    <definedName name="Taux" localSheetId="6">#REF!</definedName>
    <definedName name="Taux" localSheetId="10">#REF!</definedName>
    <definedName name="Taux">#REF!</definedName>
    <definedName name="tel_gpe">'1 QUESTIONNAIRE DE BASE'!$H$49</definedName>
    <definedName name="téléphone" localSheetId="4">'[1]1 QUEST LIGHT'!$H$19</definedName>
    <definedName name="téléphone" localSheetId="6">'[1]1 QUEST LIGHT'!$H$19</definedName>
    <definedName name="téléphone">'1 QUESTIONNAIRE DE BASE'!$H$30</definedName>
    <definedName name="Text8" localSheetId="0">'1 QUESTIONNAIRE DE BASE'!$N$24</definedName>
    <definedName name="total_4_secu_informatiq">'4 SECURITE INFORMATIQUE'!$L$21</definedName>
    <definedName name="total_5_axe_prod_et_qual">'5 AXE PROD &amp; MAITR QUAL'!$AL$81</definedName>
    <definedName name="TOTAL_6_RSE">'6 AXE RSE'!$AJ$90</definedName>
    <definedName name="total_7_axe_complémentaire">'7 AXE COMPLEMENTAIRE'!$AJ$53</definedName>
    <definedName name="TOTAL_RSE">'6 AXE RSE'!$AJ$90</definedName>
    <definedName name="TVA" localSheetId="4">#REF!</definedName>
    <definedName name="TVA" localSheetId="6">#REF!</definedName>
    <definedName name="TVA" localSheetId="10">#REF!</definedName>
    <definedName name="TVA">#REF!</definedName>
    <definedName name="Type" localSheetId="4">#REF!</definedName>
    <definedName name="Type" localSheetId="6">#REF!</definedName>
    <definedName name="Type" localSheetId="10">#REF!</definedName>
    <definedName name="Type">#REF!</definedName>
    <definedName name="ville" localSheetId="4">'[1]1 QUEST LIGHT'!$O$23</definedName>
    <definedName name="ville" localSheetId="6">'[1]1 QUEST LIGHT'!$O$23</definedName>
    <definedName name="ville">'1 QUESTIONNAIRE DE BASE'!$O$28</definedName>
    <definedName name="ville_gpe">'1 QUESTIONNAIRE DE BASE'!$O$47</definedName>
    <definedName name="_xlnm.Print_Area" localSheetId="0">'1 QUESTIONNAIRE DE BASE'!$A$1:$AJ$140</definedName>
    <definedName name="_xlnm.Print_Area" localSheetId="6">'7 AXE COMPLEMENTAIRE'!$A$1:$AJ$51</definedName>
    <definedName name="_xlnm.Print_Area" localSheetId="10">'Création FRS semi-auto'!$A$1:$AK$66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22" l="1"/>
  <c r="L18" i="30"/>
  <c r="L16" i="30"/>
  <c r="L14" i="30" l="1"/>
  <c r="L12" i="30"/>
  <c r="L10" i="30"/>
  <c r="L8" i="30"/>
  <c r="L21" i="30" l="1"/>
  <c r="AA3" i="26" s="1"/>
  <c r="AK3" i="26" s="1"/>
  <c r="M15" i="26" l="1"/>
  <c r="AH3" i="26" l="1"/>
  <c r="O47" i="18"/>
  <c r="O46" i="18"/>
  <c r="V19" i="18" l="1"/>
  <c r="O45" i="18"/>
  <c r="T41" i="18"/>
  <c r="O48" i="18"/>
  <c r="AD11" i="18" l="1"/>
  <c r="AJ50" i="21" l="1"/>
  <c r="AJ44" i="21"/>
  <c r="AJ42" i="21"/>
  <c r="AJ40" i="21"/>
  <c r="AJ38" i="21"/>
  <c r="AJ36" i="21"/>
  <c r="AJ34" i="21" l="1"/>
  <c r="AJ32" i="21"/>
  <c r="AJ30" i="21"/>
  <c r="AJ28" i="21"/>
  <c r="AJ20" i="21"/>
  <c r="AJ18" i="21"/>
  <c r="AJ13" i="21"/>
  <c r="AJ80" i="4"/>
  <c r="AJ77" i="4"/>
  <c r="AJ75" i="4"/>
  <c r="AJ71" i="4"/>
  <c r="AJ67" i="4"/>
  <c r="AJ65" i="4"/>
  <c r="AJ63" i="4"/>
  <c r="AJ61" i="4"/>
  <c r="AJ59" i="4"/>
  <c r="AJ55" i="4"/>
  <c r="AJ53" i="4"/>
  <c r="AJ51" i="4"/>
  <c r="AJ49" i="4"/>
  <c r="AJ47" i="4"/>
  <c r="AJ43" i="4"/>
  <c r="AJ41" i="4"/>
  <c r="AJ36" i="4"/>
  <c r="AJ24" i="4"/>
  <c r="AJ19" i="4"/>
  <c r="AJ17" i="4"/>
  <c r="AJ13" i="4"/>
  <c r="AL80" i="22"/>
  <c r="AL76" i="22"/>
  <c r="AL74" i="22"/>
  <c r="AL72" i="22"/>
  <c r="AL53" i="22"/>
  <c r="AL51" i="22"/>
  <c r="AL47" i="22"/>
  <c r="AL37" i="22"/>
  <c r="AL35" i="22"/>
  <c r="AL33" i="22"/>
  <c r="AL29" i="22"/>
  <c r="AL25" i="22"/>
  <c r="AL19" i="22"/>
  <c r="AL17" i="22"/>
  <c r="AL12" i="22"/>
  <c r="AJ53" i="21" l="1"/>
  <c r="AA6" i="26" s="1"/>
  <c r="AJ86" i="4"/>
  <c r="AJ84" i="4"/>
  <c r="AJ82" i="4"/>
  <c r="AH6" i="26" l="1"/>
  <c r="AJ90" i="4"/>
  <c r="AA5" i="26" s="1"/>
  <c r="AL81" i="22"/>
  <c r="AA4" i="26" s="1"/>
  <c r="AA7" i="26" l="1"/>
  <c r="AH5" i="26"/>
  <c r="AH4" i="26"/>
  <c r="AE13" i="18"/>
  <c r="Z32" i="26" l="1"/>
  <c r="S32" i="26"/>
  <c r="AF32" i="26" l="1"/>
  <c r="O32" i="26" s="1"/>
  <c r="AH25" i="26" l="1"/>
  <c r="AH24" i="26"/>
  <c r="AH23" i="26"/>
  <c r="AH22" i="26"/>
  <c r="AH21" i="26"/>
  <c r="AH20" i="26"/>
  <c r="AH19" i="26"/>
  <c r="AH26" i="26" l="1"/>
  <c r="U33" i="26" s="1"/>
  <c r="AH27" i="26" l="1"/>
  <c r="Q15" i="18" l="1"/>
  <c r="S16" i="18"/>
  <c r="AB121" i="11" l="1"/>
  <c r="F49" i="11"/>
  <c r="F30" i="11"/>
  <c r="K10" i="26" l="1"/>
  <c r="S31" i="26" l="1"/>
  <c r="O31" i="26" s="1"/>
  <c r="M10" i="26"/>
  <c r="AD10" i="18"/>
  <c r="H10" i="18"/>
  <c r="H9" i="18"/>
  <c r="D201" i="12" l="1"/>
  <c r="D226" i="12"/>
  <c r="D221" i="12"/>
  <c r="D219" i="12"/>
  <c r="D216" i="12"/>
  <c r="D207" i="12"/>
  <c r="D202" i="12"/>
  <c r="D195" i="12"/>
  <c r="D194" i="12"/>
  <c r="D190" i="12"/>
  <c r="D180" i="12"/>
  <c r="D170" i="12"/>
  <c r="D167" i="12"/>
  <c r="D164" i="12"/>
  <c r="D153" i="12"/>
  <c r="D133" i="12"/>
  <c r="D123" i="12"/>
  <c r="D118" i="12"/>
  <c r="D108" i="12"/>
  <c r="D106" i="12"/>
  <c r="D86" i="12"/>
  <c r="D73" i="12"/>
  <c r="D67" i="12"/>
  <c r="D61" i="12"/>
  <c r="D59" i="12"/>
  <c r="D51" i="12"/>
  <c r="D41" i="12"/>
  <c r="D33" i="12"/>
  <c r="D31" i="12"/>
  <c r="D27" i="12"/>
  <c r="D22" i="12"/>
  <c r="D16" i="12"/>
  <c r="D6" i="12"/>
  <c r="D16" i="18" l="1"/>
  <c r="V29" i="18" l="1"/>
  <c r="K29" i="18"/>
  <c r="N28" i="18"/>
  <c r="V25" i="18"/>
  <c r="K25" i="18"/>
  <c r="N24" i="18"/>
  <c r="V27" i="18"/>
  <c r="K27" i="18"/>
  <c r="N26" i="18"/>
  <c r="V23" i="18"/>
  <c r="K23" i="18"/>
  <c r="N22" i="18"/>
  <c r="V21" i="18"/>
  <c r="K21" i="18"/>
  <c r="N20" i="18"/>
  <c r="K19" i="18"/>
  <c r="N18" i="18"/>
  <c r="AD12" i="18"/>
  <c r="D15" i="18"/>
  <c r="Q14" i="18"/>
  <c r="D14" i="18"/>
  <c r="D12" i="18"/>
  <c r="H11" i="18"/>
  <c r="H8" i="18"/>
  <c r="O33" i="26"/>
  <c r="AH7" i="26"/>
  <c r="O30" i="26" s="1"/>
</calcChain>
</file>

<file path=xl/sharedStrings.xml><?xml version="1.0" encoding="utf-8"?>
<sst xmlns="http://schemas.openxmlformats.org/spreadsheetml/2006/main" count="1146" uniqueCount="1023">
  <si>
    <t>ORGANISATION</t>
  </si>
  <si>
    <t>Site internet</t>
  </si>
  <si>
    <t>Adresse email</t>
  </si>
  <si>
    <t>Code APE</t>
  </si>
  <si>
    <t>Commercial</t>
  </si>
  <si>
    <t>ADV</t>
  </si>
  <si>
    <t>Comptabilité</t>
  </si>
  <si>
    <t>Qualité</t>
  </si>
  <si>
    <t>OUI</t>
  </si>
  <si>
    <t>NON</t>
  </si>
  <si>
    <t>AXE RESPONSABILITE SOCIETALE des ENTREPRISES</t>
  </si>
  <si>
    <t>1 – Responsabilité environnementale de l’entreprise</t>
  </si>
  <si>
    <t>N° FOURNISSEUR</t>
  </si>
  <si>
    <t>IDENTIFICATION DU FOURNISSEUR</t>
  </si>
  <si>
    <t>Nom / Raison sociale :</t>
  </si>
  <si>
    <t>DOCUMENTS NECESSAIRES A LA CREATION</t>
  </si>
  <si>
    <t>France</t>
  </si>
  <si>
    <t>Autres pays</t>
  </si>
  <si>
    <t>INFORMATIONS FOURNISSEUR</t>
  </si>
  <si>
    <t>Nature des achats / prestations :</t>
  </si>
  <si>
    <t>Fréquence des commandes</t>
  </si>
  <si>
    <t>En fonction de ces informations, des document complémentaires peuvent être demandés</t>
  </si>
  <si>
    <t>Commandes</t>
  </si>
  <si>
    <t>Mail</t>
  </si>
  <si>
    <t>E-mail :</t>
  </si>
  <si>
    <t>Courrier</t>
  </si>
  <si>
    <t>Adresse :</t>
  </si>
  <si>
    <t>Avis de virement</t>
  </si>
  <si>
    <t>CONDITIONS DE PAIEMENT</t>
  </si>
  <si>
    <t>Mode :</t>
  </si>
  <si>
    <t>PLAN DE PREVENTION</t>
  </si>
  <si>
    <t>VALIDATIONS</t>
  </si>
  <si>
    <t>ACHATS</t>
  </si>
  <si>
    <t>Nom - Prénom :</t>
  </si>
  <si>
    <t>Date :</t>
  </si>
  <si>
    <t>Visa :</t>
  </si>
  <si>
    <t>Nom de l’entreprise / Raison sociale</t>
  </si>
  <si>
    <t>Forme juridique</t>
  </si>
  <si>
    <t>Code postal</t>
  </si>
  <si>
    <t>Ville</t>
  </si>
  <si>
    <t>Pays</t>
  </si>
  <si>
    <t>Agent commercial / Représentant</t>
  </si>
  <si>
    <t xml:space="preserve"> </t>
  </si>
  <si>
    <t>SAS</t>
  </si>
  <si>
    <t>SA</t>
  </si>
  <si>
    <t>SNC</t>
  </si>
  <si>
    <t>SARL</t>
  </si>
  <si>
    <t>AG</t>
  </si>
  <si>
    <t>OHG</t>
  </si>
  <si>
    <t>SPA</t>
  </si>
  <si>
    <t>SRL</t>
  </si>
  <si>
    <t>Nom - Prénom:</t>
  </si>
  <si>
    <t>Fonction:</t>
  </si>
  <si>
    <t>Téléphone</t>
  </si>
  <si>
    <t>Adresse de l'entreprise</t>
  </si>
  <si>
    <t>Adresse du groupe</t>
  </si>
  <si>
    <t>Si OUI, merci de préciser ci-dessous:</t>
  </si>
  <si>
    <t>Effectifs</t>
  </si>
  <si>
    <t>IDENTITE DE L'ENTREPRISE</t>
  </si>
  <si>
    <t>ACTIVITE DE L'ENTREPRISE</t>
  </si>
  <si>
    <t>Direction générale</t>
  </si>
  <si>
    <t>Nom - Prénom</t>
  </si>
  <si>
    <t>Chiffre d'affaires du groupe</t>
  </si>
  <si>
    <t>Date:</t>
  </si>
  <si>
    <t>% du C.A.</t>
  </si>
  <si>
    <t>Désignation</t>
  </si>
  <si>
    <t>Nom de la société</t>
  </si>
  <si>
    <t>1-</t>
  </si>
  <si>
    <t>2-</t>
  </si>
  <si>
    <t>3-</t>
  </si>
  <si>
    <t>Etes-vous distributeur ?</t>
  </si>
  <si>
    <t>Si OUI, merci d'indiquer le nom des principaux fabricants avec lesquels vous travaillez:</t>
  </si>
  <si>
    <t>N° SIRET</t>
  </si>
  <si>
    <t>débits</t>
  </si>
  <si>
    <t>encaissements</t>
  </si>
  <si>
    <t>N° d'identification de l'entreprise (n°TVA)</t>
  </si>
  <si>
    <t>TVA sur :</t>
  </si>
  <si>
    <t>Remarques:</t>
  </si>
  <si>
    <t>DOCUMENTS COMPLEMENTAIRES SOUHAITES</t>
  </si>
  <si>
    <t>Organigramme de l'entreprise</t>
  </si>
  <si>
    <t>Liasses fiscales des 2 dernières années</t>
  </si>
  <si>
    <t>Votre système de Management de la Qualité est-il certifié ?</t>
  </si>
  <si>
    <t>Si OUI, quelles sont vos certifications ?</t>
  </si>
  <si>
    <t>Catalogues produits</t>
  </si>
  <si>
    <t>Quels types de produits / services proposez-vous ?</t>
  </si>
  <si>
    <t>Produit / Service Principal</t>
  </si>
  <si>
    <t>Produit / Service Secondaire</t>
  </si>
  <si>
    <t>Autres produits / services</t>
  </si>
  <si>
    <t>Nom du dirigeant de l'entreprise</t>
  </si>
  <si>
    <t>Instructions</t>
  </si>
  <si>
    <t>FICHE FOURNISSEUR</t>
  </si>
  <si>
    <t>Si modification, motif à préciser ci-dessous :
(si modification du n° TVA, faire une création)</t>
  </si>
  <si>
    <t>CREATION</t>
  </si>
  <si>
    <t>MODIFICATION</t>
  </si>
  <si>
    <t>……………………………………..</t>
  </si>
  <si>
    <t>DEMANDEUR</t>
  </si>
  <si>
    <t>Nom-Prénom :</t>
  </si>
  <si>
    <t xml:space="preserve">Service : </t>
  </si>
  <si>
    <t>Devise :</t>
  </si>
  <si>
    <t>CA N-1 (en €) :</t>
  </si>
  <si>
    <t>Effectif N :</t>
  </si>
  <si>
    <t>Ville :</t>
  </si>
  <si>
    <t>Pays :</t>
  </si>
  <si>
    <t>Tél :</t>
  </si>
  <si>
    <t>Site internet :</t>
  </si>
  <si>
    <t>N° identification UE (n° TVA) :</t>
  </si>
  <si>
    <t>N° SIRET :</t>
  </si>
  <si>
    <t>Code APE :</t>
  </si>
  <si>
    <t>INTERLOCUTEURS FOURNISSEUR</t>
  </si>
  <si>
    <r>
      <t>Commercial</t>
    </r>
    <r>
      <rPr>
        <b/>
        <sz val="10"/>
        <color indexed="10"/>
        <rFont val="Arial"/>
        <family val="2"/>
      </rPr>
      <t xml:space="preserve"> 
(obligatoire)</t>
    </r>
  </si>
  <si>
    <r>
      <t>Comptabilité</t>
    </r>
    <r>
      <rPr>
        <b/>
        <sz val="10"/>
        <color indexed="10"/>
        <rFont val="Arial"/>
        <family val="2"/>
      </rPr>
      <t xml:space="preserve"> 
(obligatoire)</t>
    </r>
  </si>
  <si>
    <r>
      <t xml:space="preserve">- RIB </t>
    </r>
    <r>
      <rPr>
        <b/>
        <sz val="10"/>
        <rFont val="Arial"/>
        <family val="2"/>
      </rPr>
      <t>mentionnant les codes BIC et IBAN (hors fournisseurs "light" payés par chèque)</t>
    </r>
  </si>
  <si>
    <r>
      <t xml:space="preserve">- Extrait KBIS </t>
    </r>
    <r>
      <rPr>
        <b/>
        <sz val="10"/>
        <rFont val="Arial"/>
        <family val="2"/>
      </rPr>
      <t xml:space="preserve">de moins de 6 mois </t>
    </r>
    <r>
      <rPr>
        <sz val="10"/>
        <rFont val="Arial"/>
        <family val="2"/>
      </rPr>
      <t>(</t>
    </r>
    <r>
      <rPr>
        <b/>
        <sz val="10"/>
        <rFont val="Arial"/>
        <family val="2"/>
      </rPr>
      <t>hors fournisseurs "light")
ou pour les entreprises individuelles : extrait K de moins de 6 mois</t>
    </r>
  </si>
  <si>
    <r>
      <t xml:space="preserve">- Courrier à en-tête du fournisseur mentionnant les coordonnées bancaires (codes </t>
    </r>
    <r>
      <rPr>
        <b/>
        <sz val="10"/>
        <rFont val="Arial"/>
        <family val="2"/>
      </rPr>
      <t>BIC</t>
    </r>
    <r>
      <rPr>
        <sz val="10"/>
        <rFont val="Arial"/>
        <family val="2"/>
      </rPr>
      <t xml:space="preserve"> et </t>
    </r>
    <r>
      <rPr>
        <b/>
        <sz val="10"/>
        <rFont val="Arial"/>
        <family val="2"/>
      </rPr>
      <t>IBAN)</t>
    </r>
  </si>
  <si>
    <r>
      <t>- Extrait du registre du commerce du pays (voir liste) daté de moins de 6 mois (</t>
    </r>
    <r>
      <rPr>
        <b/>
        <sz val="10"/>
        <rFont val="Arial"/>
        <family val="2"/>
      </rPr>
      <t>hors fournisseurs "light"</t>
    </r>
    <r>
      <rPr>
        <sz val="10"/>
        <rFont val="Arial"/>
        <family val="2"/>
      </rPr>
      <t xml:space="preserve">) </t>
    </r>
  </si>
  <si>
    <t>Obligation de vigilance</t>
  </si>
  <si>
    <t>Pour les fournisseurs entrant dans les critères de la fiche d'instruction, fournir en plus des</t>
  </si>
  <si>
    <t>documents ci-dessus l'attestation correspondante, en fonction du pays du fournisseur</t>
  </si>
  <si>
    <t>CADRE RESERVE A SCHMIDT GROUPE</t>
  </si>
  <si>
    <t>SOCIETES DU GROUPE CONCERNEES</t>
  </si>
  <si>
    <t>CA annuel prévu avec SCHMIDT GROUPE (en €) :</t>
  </si>
  <si>
    <t>1 cde unique (fournisseur light)</t>
  </si>
  <si>
    <t>plus d'1 commande</t>
  </si>
  <si>
    <t>MODE D'ENVOI DES DOCUMENTS</t>
  </si>
  <si>
    <t xml:space="preserve">INCOTERM </t>
  </si>
  <si>
    <t>Délai de paiement:</t>
  </si>
  <si>
    <t>Soumis potentiellement à plan de prévention :</t>
  </si>
  <si>
    <t>Organisation d'achat :</t>
  </si>
  <si>
    <t>Familles achat (sous-gamme):</t>
  </si>
  <si>
    <t xml:space="preserve">Groupe de compte SAP : </t>
  </si>
  <si>
    <t>Acheteur leader :</t>
  </si>
  <si>
    <t>Achats Délégués</t>
  </si>
  <si>
    <t>Achats centraux</t>
  </si>
  <si>
    <t>Comptabilité Fournisseurs</t>
  </si>
  <si>
    <t>Visa acheteur délégué :</t>
  </si>
  <si>
    <t>Visa Service Achats :</t>
  </si>
  <si>
    <t>Visa Service Comptabilité frs :</t>
  </si>
  <si>
    <t>Votre entreprise est-elle la filiale d'un groupe ?</t>
  </si>
  <si>
    <t xml:space="preserve">Nom du groupe </t>
  </si>
  <si>
    <t>€</t>
  </si>
  <si>
    <t>Total (€)</t>
  </si>
  <si>
    <t>Chiffre d'affaires annuel moyen (€)</t>
  </si>
  <si>
    <t>Quels sont vos 3 principaux clients ?</t>
  </si>
  <si>
    <t>Principaux clients concernés</t>
  </si>
  <si>
    <t xml:space="preserve">Principaux clients concernés </t>
  </si>
  <si>
    <t>REPONDANT :</t>
  </si>
  <si>
    <t>Forme juridique :</t>
  </si>
  <si>
    <t>Devise utilisée pour nos relations</t>
  </si>
  <si>
    <t>$</t>
  </si>
  <si>
    <t>CHF</t>
  </si>
  <si>
    <t>Autre</t>
  </si>
  <si>
    <t>Pourcentage à l'export (%)</t>
  </si>
  <si>
    <t>Prévision année en cours (N) :</t>
  </si>
  <si>
    <t>Année N-1 :</t>
  </si>
  <si>
    <t>Année N-2 :</t>
  </si>
  <si>
    <t>Année N-3 :</t>
  </si>
  <si>
    <t>Si OUI, merci de préciser:</t>
  </si>
  <si>
    <t>Etes-vous représenté par un agent ou un bureau commercial ?</t>
  </si>
  <si>
    <t>Adresse</t>
  </si>
  <si>
    <t>Nom du représentant</t>
  </si>
  <si>
    <t xml:space="preserve">2 – Responsabilité sociale de l’entreprise </t>
  </si>
  <si>
    <t>3 - Responsabilité économique de l'entreprise</t>
  </si>
  <si>
    <t>Êtes-vous signataire de la charte Relations Fournisseurs Responsables ?</t>
  </si>
  <si>
    <t xml:space="preserve">4 - Relations Fournisseurs </t>
  </si>
  <si>
    <t>AXE COMPTABILITE</t>
  </si>
  <si>
    <t>1 - Facturation</t>
  </si>
  <si>
    <t>Indicatif</t>
  </si>
  <si>
    <t>A/S</t>
  </si>
  <si>
    <t>Afghanistan</t>
  </si>
  <si>
    <t>AB</t>
  </si>
  <si>
    <t>APS</t>
  </si>
  <si>
    <t>ASSO</t>
  </si>
  <si>
    <t>BV</t>
  </si>
  <si>
    <t>BVBA</t>
  </si>
  <si>
    <t>Angola</t>
  </si>
  <si>
    <t>EI</t>
  </si>
  <si>
    <t>EK</t>
  </si>
  <si>
    <t>EURL</t>
  </si>
  <si>
    <t>EV</t>
  </si>
  <si>
    <t>GBR</t>
  </si>
  <si>
    <t>GMBH</t>
  </si>
  <si>
    <t>GMBH&amp;COKG</t>
  </si>
  <si>
    <t>KG</t>
  </si>
  <si>
    <t>LTD</t>
  </si>
  <si>
    <t>MME</t>
  </si>
  <si>
    <t>MR</t>
  </si>
  <si>
    <t>Madame</t>
  </si>
  <si>
    <t>Bahamas</t>
  </si>
  <si>
    <t>Madame et Monsieur</t>
  </si>
  <si>
    <t>Monsieur</t>
  </si>
  <si>
    <t>Bangladesh</t>
  </si>
  <si>
    <t>NV</t>
  </si>
  <si>
    <t>PLC</t>
  </si>
  <si>
    <t>SASU</t>
  </si>
  <si>
    <t>SCI</t>
  </si>
  <si>
    <t>SCP</t>
  </si>
  <si>
    <t>SCRL</t>
  </si>
  <si>
    <t>SELARL</t>
  </si>
  <si>
    <t>Botswana</t>
  </si>
  <si>
    <t>SL</t>
  </si>
  <si>
    <t>SOCIETE</t>
  </si>
  <si>
    <t>Burkina Faso</t>
  </si>
  <si>
    <t>SPRL</t>
  </si>
  <si>
    <t>Burundi</t>
  </si>
  <si>
    <t>Société</t>
  </si>
  <si>
    <t>Canada</t>
  </si>
  <si>
    <t>Congo</t>
  </si>
  <si>
    <t>Costa Rica</t>
  </si>
  <si>
    <t>Côte d'Ivoire</t>
  </si>
  <si>
    <t>Cuba</t>
  </si>
  <si>
    <t>Djibouti</t>
  </si>
  <si>
    <t>El Salvador</t>
  </si>
  <si>
    <t>Gabon</t>
  </si>
  <si>
    <t>Ghana</t>
  </si>
  <si>
    <t>Guatemala</t>
  </si>
  <si>
    <t>Honduras</t>
  </si>
  <si>
    <t>Hong Kong</t>
  </si>
  <si>
    <t>Iran</t>
  </si>
  <si>
    <t>Iraq</t>
  </si>
  <si>
    <t>Kazakhstan</t>
  </si>
  <si>
    <t>Kenya</t>
  </si>
  <si>
    <t>Laos</t>
  </si>
  <si>
    <t>Lesotho</t>
  </si>
  <si>
    <t>Liberia</t>
  </si>
  <si>
    <t>Luxembourg</t>
  </si>
  <si>
    <t>Madagascar</t>
  </si>
  <si>
    <t>Malawi</t>
  </si>
  <si>
    <t>Maldives</t>
  </si>
  <si>
    <t>Mali</t>
  </si>
  <si>
    <t>Mozambique</t>
  </si>
  <si>
    <t>Myanmar</t>
  </si>
  <si>
    <t>Nicaragua</t>
  </si>
  <si>
    <t>Niger</t>
  </si>
  <si>
    <t>Nigeria</t>
  </si>
  <si>
    <t>Oman</t>
  </si>
  <si>
    <t>Pakistan</t>
  </si>
  <si>
    <t>Panama</t>
  </si>
  <si>
    <t>Paraguay</t>
  </si>
  <si>
    <t>Philippines</t>
  </si>
  <si>
    <t>Portugal</t>
  </si>
  <si>
    <t>Qatar</t>
  </si>
  <si>
    <t>Rwanda</t>
  </si>
  <si>
    <t>Seychelles</t>
  </si>
  <si>
    <t>Sierra Leone</t>
  </si>
  <si>
    <t>Sri Lanka</t>
  </si>
  <si>
    <t>Suriname</t>
  </si>
  <si>
    <t>Togo</t>
  </si>
  <si>
    <t>Ukraine</t>
  </si>
  <si>
    <t>Uruguay</t>
  </si>
  <si>
    <t>Vanuatu</t>
  </si>
  <si>
    <t>Venezuela</t>
  </si>
  <si>
    <t>Zimbabwe</t>
  </si>
  <si>
    <t>+93</t>
  </si>
  <si>
    <t>+27</t>
  </si>
  <si>
    <t>+355</t>
  </si>
  <si>
    <t>+213</t>
  </si>
  <si>
    <t>+376</t>
  </si>
  <si>
    <t>+244</t>
  </si>
  <si>
    <t>+1 264</t>
  </si>
  <si>
    <t>+1 268</t>
  </si>
  <si>
    <t>+966</t>
  </si>
  <si>
    <t>+54</t>
  </si>
  <si>
    <t>+374</t>
  </si>
  <si>
    <t>+297</t>
  </si>
  <si>
    <t>+61</t>
  </si>
  <si>
    <t>+994</t>
  </si>
  <si>
    <t>+1 242</t>
  </si>
  <si>
    <t>+973</t>
  </si>
  <si>
    <t>+880</t>
  </si>
  <si>
    <t>+1 246</t>
  </si>
  <si>
    <t>+501</t>
  </si>
  <si>
    <t>+229</t>
  </si>
  <si>
    <t>+1 441</t>
  </si>
  <si>
    <t>+975</t>
  </si>
  <si>
    <t>+591</t>
  </si>
  <si>
    <t>+387</t>
  </si>
  <si>
    <t>+267</t>
  </si>
  <si>
    <t>+673</t>
  </si>
  <si>
    <t>+226</t>
  </si>
  <si>
    <t>+257</t>
  </si>
  <si>
    <t>+855</t>
  </si>
  <si>
    <t>+237</t>
  </si>
  <si>
    <t>+1</t>
  </si>
  <si>
    <t>+238</t>
  </si>
  <si>
    <t>+56</t>
  </si>
  <si>
    <t>+357</t>
  </si>
  <si>
    <t>+57</t>
  </si>
  <si>
    <t>+269</t>
  </si>
  <si>
    <t>+243</t>
  </si>
  <si>
    <t>+82</t>
  </si>
  <si>
    <t>+506</t>
  </si>
  <si>
    <t>+225</t>
  </si>
  <si>
    <t>+385</t>
  </si>
  <si>
    <t>+53</t>
  </si>
  <si>
    <t>+253</t>
  </si>
  <si>
    <t>+1 767</t>
  </si>
  <si>
    <t>+20</t>
  </si>
  <si>
    <t>+971</t>
  </si>
  <si>
    <t>+593</t>
  </si>
  <si>
    <t>+291</t>
  </si>
  <si>
    <t>+372</t>
  </si>
  <si>
    <t>+251</t>
  </si>
  <si>
    <t>+298</t>
  </si>
  <si>
    <t>+679</t>
  </si>
  <si>
    <t>+358</t>
  </si>
  <si>
    <t>+241</t>
  </si>
  <si>
    <t>+220</t>
  </si>
  <si>
    <t>+995</t>
  </si>
  <si>
    <t>+233</t>
  </si>
  <si>
    <t>+350</t>
  </si>
  <si>
    <t>+1 473</t>
  </si>
  <si>
    <t>+299</t>
  </si>
  <si>
    <t>+590</t>
  </si>
  <si>
    <t>+1 671</t>
  </si>
  <si>
    <t>+502</t>
  </si>
  <si>
    <t>+224</t>
  </si>
  <si>
    <t>+240</t>
  </si>
  <si>
    <t>+245</t>
  </si>
  <si>
    <t>+594</t>
  </si>
  <si>
    <t>+509</t>
  </si>
  <si>
    <t>+504</t>
  </si>
  <si>
    <t>+852</t>
  </si>
  <si>
    <t>+91</t>
  </si>
  <si>
    <t>+62</t>
  </si>
  <si>
    <t>+98</t>
  </si>
  <si>
    <t>+964</t>
  </si>
  <si>
    <t>+353</t>
  </si>
  <si>
    <t>+354</t>
  </si>
  <si>
    <t>+972</t>
  </si>
  <si>
    <t>+1 876</t>
  </si>
  <si>
    <t>+962</t>
  </si>
  <si>
    <t>+7</t>
  </si>
  <si>
    <t>+254</t>
  </si>
  <si>
    <t>+996</t>
  </si>
  <si>
    <t>+686</t>
  </si>
  <si>
    <t>+965</t>
  </si>
  <si>
    <t>+856</t>
  </si>
  <si>
    <t>+266</t>
  </si>
  <si>
    <t>+371</t>
  </si>
  <si>
    <t>+231</t>
  </si>
  <si>
    <t>+218</t>
  </si>
  <si>
    <t>+423</t>
  </si>
  <si>
    <t>+370</t>
  </si>
  <si>
    <t>+853</t>
  </si>
  <si>
    <t>+389</t>
  </si>
  <si>
    <t>+261</t>
  </si>
  <si>
    <t>+60</t>
  </si>
  <si>
    <t>+265</t>
  </si>
  <si>
    <t>+960</t>
  </si>
  <si>
    <t>+223</t>
  </si>
  <si>
    <t>+500</t>
  </si>
  <si>
    <t>+356</t>
  </si>
  <si>
    <t>+596</t>
  </si>
  <si>
    <t>+222</t>
  </si>
  <si>
    <t>+262</t>
  </si>
  <si>
    <t>+52</t>
  </si>
  <si>
    <t>+691</t>
  </si>
  <si>
    <t>+373</t>
  </si>
  <si>
    <t>+377</t>
  </si>
  <si>
    <t>+976</t>
  </si>
  <si>
    <t>+382</t>
  </si>
  <si>
    <t>+1 664</t>
  </si>
  <si>
    <t>+258</t>
  </si>
  <si>
    <t>+264</t>
  </si>
  <si>
    <t>+674</t>
  </si>
  <si>
    <t>+977</t>
  </si>
  <si>
    <t>+505</t>
  </si>
  <si>
    <t>+227</t>
  </si>
  <si>
    <t>+234</t>
  </si>
  <si>
    <t>+683</t>
  </si>
  <si>
    <t>+64</t>
  </si>
  <si>
    <t>+687</t>
  </si>
  <si>
    <t>+968</t>
  </si>
  <si>
    <t>+256</t>
  </si>
  <si>
    <t>+998</t>
  </si>
  <si>
    <t>+92</t>
  </si>
  <si>
    <t>+970</t>
  </si>
  <si>
    <t>+507</t>
  </si>
  <si>
    <t>+675</t>
  </si>
  <si>
    <t>+595</t>
  </si>
  <si>
    <t>+51</t>
  </si>
  <si>
    <t>+63</t>
  </si>
  <si>
    <t>+689</t>
  </si>
  <si>
    <t>+974</t>
  </si>
  <si>
    <t>+40</t>
  </si>
  <si>
    <t>+250</t>
  </si>
  <si>
    <t>+290</t>
  </si>
  <si>
    <t>+1 758</t>
  </si>
  <si>
    <t>+378</t>
  </si>
  <si>
    <t>+685</t>
  </si>
  <si>
    <t>+1 684</t>
  </si>
  <si>
    <t>+239</t>
  </si>
  <si>
    <t>+221</t>
  </si>
  <si>
    <t>+248</t>
  </si>
  <si>
    <t>+232</t>
  </si>
  <si>
    <t>+65</t>
  </si>
  <si>
    <t>+252</t>
  </si>
  <si>
    <t>+249</t>
  </si>
  <si>
    <t>+94</t>
  </si>
  <si>
    <t>+597</t>
  </si>
  <si>
    <t>+268</t>
  </si>
  <si>
    <t>+963</t>
  </si>
  <si>
    <t>+992</t>
  </si>
  <si>
    <t>+255</t>
  </si>
  <si>
    <t>+235</t>
  </si>
  <si>
    <t>+672</t>
  </si>
  <si>
    <t>+66</t>
  </si>
  <si>
    <t>+670</t>
  </si>
  <si>
    <t>+228</t>
  </si>
  <si>
    <t>+676</t>
  </si>
  <si>
    <t>+1 868</t>
  </si>
  <si>
    <t>+993</t>
  </si>
  <si>
    <t>+1 649</t>
  </si>
  <si>
    <t>+688</t>
  </si>
  <si>
    <t>+598</t>
  </si>
  <si>
    <t>+678</t>
  </si>
  <si>
    <t>+39</t>
  </si>
  <si>
    <t>+58</t>
  </si>
  <si>
    <t>+681</t>
  </si>
  <si>
    <t>+967</t>
  </si>
  <si>
    <t>+260</t>
  </si>
  <si>
    <t>+263</t>
  </si>
  <si>
    <t>+503</t>
  </si>
  <si>
    <t>+1 340</t>
  </si>
  <si>
    <t>+1 284</t>
  </si>
  <si>
    <t>+230</t>
  </si>
  <si>
    <t>+1 345</t>
  </si>
  <si>
    <t>+682</t>
  </si>
  <si>
    <t>+1 670</t>
  </si>
  <si>
    <t>+692</t>
  </si>
  <si>
    <t>+677</t>
  </si>
  <si>
    <t>+690</t>
  </si>
  <si>
    <t>+95</t>
  </si>
  <si>
    <t>+236</t>
  </si>
  <si>
    <t>+242</t>
  </si>
  <si>
    <t>+420</t>
  </si>
  <si>
    <t>+592</t>
  </si>
  <si>
    <t>+850</t>
  </si>
  <si>
    <t>+1 784</t>
  </si>
  <si>
    <t>+1 869</t>
  </si>
  <si>
    <t>+508</t>
  </si>
  <si>
    <t>AXE QUALITE</t>
  </si>
  <si>
    <t>1 - Certification et Reconnaissance</t>
  </si>
  <si>
    <t>Avez-vous mis en place des dispositions de Management de la Qualité répondant aux exigences de la norme ISO 9001 ?</t>
  </si>
  <si>
    <t>2 - Organisation qualité</t>
  </si>
  <si>
    <t>Existent-ils des procédures et instructions de maîtrise de la qualité ?</t>
  </si>
  <si>
    <t>AXE PRODUCTION</t>
  </si>
  <si>
    <t>1 - Qualification produit &amp; innovation</t>
  </si>
  <si>
    <t>2 - Sites de production et équipements</t>
  </si>
  <si>
    <t>Administration ventes</t>
  </si>
  <si>
    <t>Téléphone direct</t>
  </si>
  <si>
    <t>Les produits non-conformes en production sont-ils clairement identifiés ?</t>
  </si>
  <si>
    <t>Êtes vous agréé / éligible Crédit Impôt Recherche (CIR) ?</t>
  </si>
  <si>
    <t xml:space="preserve">Faites-vous appel à des prestataires externes (cabinets de design, architectes…) ? </t>
  </si>
  <si>
    <t>Avez-vous votre propre bureau d'études ou service de R&amp;D en interne?</t>
  </si>
  <si>
    <t>Avez-vous un programme de maintenance de vos équipements de production ?</t>
  </si>
  <si>
    <t>Êtes-vous autonome sur l'ensemble de votre processus de fabrication?</t>
  </si>
  <si>
    <t>Êtes-vous labellisés Relations Fournisseurs et Achats Responsables / ISO 20400 ?</t>
  </si>
  <si>
    <t>Votre système de Management environnemental est-il certifié ISO 14001 ou équivalent ?</t>
  </si>
  <si>
    <t>Copie des certifications</t>
  </si>
  <si>
    <t>Votre entreprise est-elle certifiée PEFC, FSC ou équivalent ?</t>
  </si>
  <si>
    <t>Votre système de management de l'énergie est-il certifié ISO 50001 ou équivalent ?</t>
  </si>
  <si>
    <t>Votre système de management anti-corruption est-il certifié ISO 37001 ou équivalent ?</t>
  </si>
  <si>
    <t>Mesurez-vous votre taux de dépendance économique vis-à-vis de vos fournisseurs ?</t>
  </si>
  <si>
    <t>Adresse e-mail</t>
  </si>
  <si>
    <t>Devise</t>
  </si>
  <si>
    <t>AED</t>
  </si>
  <si>
    <t>AFN</t>
  </si>
  <si>
    <t>ALL</t>
  </si>
  <si>
    <t>AMD</t>
  </si>
  <si>
    <t>ANG</t>
  </si>
  <si>
    <t>AOA</t>
  </si>
  <si>
    <t>AON</t>
  </si>
  <si>
    <t>ARS</t>
  </si>
  <si>
    <t>AUD</t>
  </si>
  <si>
    <t>AWG</t>
  </si>
  <si>
    <t>AZN</t>
  </si>
  <si>
    <t>BAM</t>
  </si>
  <si>
    <t>BBD</t>
  </si>
  <si>
    <t>BDT</t>
  </si>
  <si>
    <t>BGN</t>
  </si>
  <si>
    <t>BHD</t>
  </si>
  <si>
    <t>BIF</t>
  </si>
  <si>
    <t>BMD</t>
  </si>
  <si>
    <t>BND</t>
  </si>
  <si>
    <t>BOB</t>
  </si>
  <si>
    <t>BRL</t>
  </si>
  <si>
    <t>BSD</t>
  </si>
  <si>
    <t>BTN</t>
  </si>
  <si>
    <t>BWP</t>
  </si>
  <si>
    <t>BYR</t>
  </si>
  <si>
    <t>BZD</t>
  </si>
  <si>
    <t>CAD</t>
  </si>
  <si>
    <t>CDF</t>
  </si>
  <si>
    <t>CFP</t>
  </si>
  <si>
    <t>CLP</t>
  </si>
  <si>
    <t>CNY</t>
  </si>
  <si>
    <t>COP</t>
  </si>
  <si>
    <t>CRC</t>
  </si>
  <si>
    <t>CUC</t>
  </si>
  <si>
    <t>CUP</t>
  </si>
  <si>
    <t>CVE</t>
  </si>
  <si>
    <t>CZK</t>
  </si>
  <si>
    <t>DJF</t>
  </si>
  <si>
    <t>DKK</t>
  </si>
  <si>
    <t>DOP</t>
  </si>
  <si>
    <t>DZD</t>
  </si>
  <si>
    <t>EGP</t>
  </si>
  <si>
    <t>ERN</t>
  </si>
  <si>
    <t>ETB</t>
  </si>
  <si>
    <t>EUR</t>
  </si>
  <si>
    <t>FJD</t>
  </si>
  <si>
    <t>FKP</t>
  </si>
  <si>
    <t>FRF</t>
  </si>
  <si>
    <t>GBP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</si>
  <si>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</si>
  <si>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</si>
  <si>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</si>
  <si>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</si>
  <si>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</si>
  <si>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</si>
  <si>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</si>
  <si>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</si>
  <si>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</si>
  <si>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</si>
  <si>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</si>
  <si>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</si>
  <si>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</si>
  <si>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</si>
  <si>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</si>
  <si>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</si>
  <si>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</si>
  <si>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</si>
  <si>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</si>
  <si>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</si>
  <si>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</si>
  <si>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</si>
  <si>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</si>
  <si>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</si>
  <si>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</si>
  <si>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</si>
  <si>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</si>
  <si>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</si>
  <si>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</si>
  <si>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</si>
  <si>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LBP</t>
  </si>
  <si>
    <t>LKR</t>
  </si>
  <si>
    <t>LRD</t>
  </si>
  <si>
    <t>LSL</t>
  </si>
  <si>
    <t>LTL</t>
  </si>
  <si>
    <t>LVL</t>
  </si>
  <si>
    <t>LYD</t>
  </si>
  <si>
    <t>MAD</t>
  </si>
  <si>
    <t>MDL</t>
  </si>
  <si>
    <t>MGA</t>
  </si>
  <si>
    <t>MKD</t>
  </si>
  <si>
    <t>MMK</t>
  </si>
  <si>
    <t>MNT</t>
  </si>
  <si>
    <t>MOP</t>
  </si>
  <si>
    <t>MRO</t>
  </si>
  <si>
    <t>MUR</t>
  </si>
  <si>
    <t>MVR</t>
  </si>
  <si>
    <t>MWK</t>
  </si>
  <si>
    <t>MXN</t>
  </si>
  <si>
    <t>MYR</t>
  </si>
  <si>
    <t>MZN</t>
  </si>
  <si>
    <t>NAD</t>
  </si>
  <si>
    <t>NGN</t>
  </si>
  <si>
    <t>NIO</t>
  </si>
  <si>
    <t>NOK</t>
  </si>
  <si>
    <t>NPR</t>
  </si>
  <si>
    <t>NZD</t>
  </si>
  <si>
    <t>OMR</t>
  </si>
  <si>
    <t>PAB</t>
  </si>
  <si>
    <t>PEN</t>
  </si>
  <si>
    <t>PGK</t>
  </si>
  <si>
    <t>PHP</t>
  </si>
  <si>
    <t>PKR</t>
  </si>
  <si>
    <t>PLN</t>
  </si>
  <si>
    <t>PYG</t>
  </si>
  <si>
    <t>QAR</t>
  </si>
  <si>
    <t>RMB</t>
  </si>
  <si>
    <t>RON</t>
  </si>
  <si>
    <t>RSD</t>
  </si>
  <si>
    <t>RUB</t>
  </si>
  <si>
    <t>RWF</t>
  </si>
  <si>
    <t>SAR</t>
  </si>
  <si>
    <t>SBD</t>
  </si>
  <si>
    <t>SCR</t>
  </si>
  <si>
    <t>SDG</t>
  </si>
  <si>
    <t>SEK</t>
  </si>
  <si>
    <t>SGD</t>
  </si>
  <si>
    <t>SHP</t>
  </si>
  <si>
    <t>SLL</t>
  </si>
  <si>
    <t>SOS</t>
  </si>
  <si>
    <t>SRD</t>
  </si>
  <si>
    <t>STD</t>
  </si>
  <si>
    <t>SVC</t>
  </si>
  <si>
    <t>SYP</t>
  </si>
  <si>
    <t>SZL</t>
  </si>
  <si>
    <t>THB</t>
  </si>
  <si>
    <t>TJS</t>
  </si>
  <si>
    <t>TMT</t>
  </si>
  <si>
    <t>TND</t>
  </si>
  <si>
    <t>TOP</t>
  </si>
  <si>
    <t>TRY</t>
  </si>
  <si>
    <t>TTD</t>
  </si>
  <si>
    <t>TWD</t>
  </si>
  <si>
    <t>TZS</t>
  </si>
  <si>
    <t>UAH</t>
  </si>
  <si>
    <t>UGX</t>
  </si>
  <si>
    <t>USD</t>
  </si>
  <si>
    <t>UYU</t>
  </si>
  <si>
    <t>UZS</t>
  </si>
  <si>
    <t>VEF</t>
  </si>
  <si>
    <t>VND</t>
  </si>
  <si>
    <t>VUV</t>
  </si>
  <si>
    <t>WST</t>
  </si>
  <si>
    <t>XAF</t>
  </si>
  <si>
    <t>XCD</t>
  </si>
  <si>
    <t>XOF</t>
  </si>
  <si>
    <t>XPF</t>
  </si>
  <si>
    <t>YER</t>
  </si>
  <si>
    <t>ZAR</t>
  </si>
  <si>
    <t>ZMK</t>
  </si>
  <si>
    <t>ZWL</t>
  </si>
  <si>
    <t>Vous avez</t>
  </si>
  <si>
    <t>sites de production, dont :</t>
  </si>
  <si>
    <t>en</t>
  </si>
  <si>
    <t>en Europe</t>
  </si>
  <si>
    <t>en Asie</t>
  </si>
  <si>
    <t>en Amérique</t>
  </si>
  <si>
    <t>en Afrique</t>
  </si>
  <si>
    <t>en Océanie</t>
  </si>
  <si>
    <t>AXE COMMERCIAL</t>
  </si>
  <si>
    <t>1 - Expositions</t>
  </si>
  <si>
    <t>Indice de corruption Pays</t>
  </si>
  <si>
    <t>Commentaire(s) :</t>
  </si>
  <si>
    <t>CA prévisionnel (€) :</t>
  </si>
  <si>
    <t>Taux de dépendance prévisionnel :</t>
  </si>
  <si>
    <t>Plan d'action (si pays sous surveillance) :</t>
  </si>
  <si>
    <t>Fonction :</t>
  </si>
  <si>
    <t>Photos (usines, bureaux, showroom, stocks, …)</t>
  </si>
  <si>
    <t>Disposez-vous d'un service achats ou d'une direction achats ?</t>
  </si>
  <si>
    <t>Si oui, comment ?</t>
  </si>
  <si>
    <t>Quelles sont les langues parlées par les personnes en charge de nos commandes ?</t>
  </si>
  <si>
    <t>Si non, êtes-vous en mesure de le faire ?</t>
  </si>
  <si>
    <t>Etablissez-vous généralement une facture par commande client ?</t>
  </si>
  <si>
    <t>Utilisez-vous un modèle de facture unique pour l'ensemble des lieux de facturation de votre société ?</t>
  </si>
  <si>
    <t>Sous quel délai moyen envoyez-vous généralement vos factures ?</t>
  </si>
  <si>
    <t>Êtes-vous capable de mettre sur vos factures le numéro de commande et le numéro d'article Schmidt Groupe?</t>
  </si>
  <si>
    <t>Êtes-vous capable de facturer dans la même unité de mesure que sur la commande ?</t>
  </si>
  <si>
    <t>Droits de l'homme</t>
  </si>
  <si>
    <t>Sécurité et santé</t>
  </si>
  <si>
    <t>Durabilité environnementale</t>
  </si>
  <si>
    <t>Intégrité</t>
  </si>
  <si>
    <t>- respecter la liberté d'association et le droit à la négociation collective</t>
  </si>
  <si>
    <t>- éliminer toutes formes de travail forcé ou obligatoire</t>
  </si>
  <si>
    <t>- ne faire aucune discrimination en matière d'emploi et de profession, ne faire usage d'aucune forme de violence ou de harcèlement</t>
  </si>
  <si>
    <t>Nous nous engageons à :</t>
  </si>
  <si>
    <t>- Respecter les dispositions légales en matière environnementale</t>
  </si>
  <si>
    <t>- Veiller à la manipulation, au déplacement, à l'entreposage, au recyclage, à la réutilisation et à l'élimination en toute sécurité des matières dangereuses. Respecter les lois en vigueur sur les matières dangereuses et la sécurité des produits et former les salariés concernés.</t>
  </si>
  <si>
    <t>- Ne pas utiliser de Dymethyl de Fumarate pour les produits vendus à Schmidt Groupe</t>
  </si>
  <si>
    <t>- Tenir nos livres et nos comptes transparents et à jour</t>
  </si>
  <si>
    <t>- Fournir de façon fiable l'origine des produits vendus à Schmidt Groupe</t>
  </si>
  <si>
    <t>- Respecter la propriété intellectuelle</t>
  </si>
  <si>
    <t>- Signaler tout conflit d'intérêt</t>
  </si>
  <si>
    <t>- ne pas faire travailler des enfants de moins de 15 ans</t>
  </si>
  <si>
    <t>- respecter les horaires de travail règlementaire dans les pays de production. A défaut, chaque salarié travaillera 60 heures maximum par semaine et aura un jour de repos hebdomadaire minimum</t>
  </si>
  <si>
    <t>- Livrer des produits conformes aux normes de qualité et de sécurité demandées et à minima applicables dans l'Union Européenne</t>
  </si>
  <si>
    <t>- Refuser toute forme de corruption</t>
  </si>
  <si>
    <t>Nous nous engageons à exiger et à faire appliquer les mêmes règles aux sous-traitants qui participent à l'élaboration et la fabrication de nos produits.</t>
  </si>
  <si>
    <t>En contrepartie, Schmidt Groupe s'engage à garantir le même niveau de confidentialité quant aux informations reçues de votre part.</t>
  </si>
  <si>
    <t>De même, nous nous engageons à ne jamais communiquer à vos concurrents les offres que vous pourriez nous faire parvenir, mais nous nous réservons le droit de solliciter des avis externes pour évaluation et appréciation de celles-ci.</t>
  </si>
  <si>
    <t>AXE TRANSPORT - LOGISTIQUE</t>
  </si>
  <si>
    <t>AXE APPROVISIONNEMENT</t>
  </si>
  <si>
    <t>Prêtez-vous une attention particulière à la localisation de vos fournisseurs (proximité géographique), à l'origine de vos produits achetés (pays à risque de corruption élevé) ?</t>
  </si>
  <si>
    <t>1 - Approvisionnement</t>
  </si>
  <si>
    <t>1 - Transport</t>
  </si>
  <si>
    <t>2 - Logistique</t>
  </si>
  <si>
    <t>Pouvez-vous constituer des stocks de produits finis pour vos clients ?</t>
  </si>
  <si>
    <t>Pouvez-vous constituer des stocks de matières premières et/ou des produits semi-finis pour vos clients ?</t>
  </si>
  <si>
    <t>Travaillez-vous sur la base de stock avancé et/ou de stock de consignation avec certains de vos clients ?</t>
  </si>
  <si>
    <t>Je reconnais avoir pris connaissance de ce présent engagement.</t>
  </si>
  <si>
    <t>- verser un salaire qui correspond au minimum légal (heures supplémentaires comprises) et à ne pas pratiquer de retenue de salaire en tant qu'action disciplinaire</t>
  </si>
  <si>
    <t>- Garantir des conditions de travail qui respectent les mesures d'hygiène et de sécurité suivantes : équipements de premiers secours, sorties de secours, équipements de protection individuelle, personnel formé, eau potable, locaux salubres en conformité avec les règlementations en vigueur. Appliquer les mêmes principes sur les logements mis à disposition du personnel</t>
  </si>
  <si>
    <t>Année de création de l'entreprise :</t>
  </si>
  <si>
    <t>Remarques :</t>
  </si>
  <si>
    <t>Chiffres d'affaires et effectifs des 3 dernières années :</t>
  </si>
  <si>
    <t>Principaux secteurs d'activités de votre entreprise :</t>
  </si>
  <si>
    <t>Interlocuteurs :</t>
  </si>
  <si>
    <t xml:space="preserve">         Nous exigeons une confidentialité totale de votre part sur tout ce qui relève du domaine non public (ou publié) et plus précisément sur les raisons et l'objet des échanges commerciaux et techniques entre nos deux sociétés.  </t>
  </si>
  <si>
    <t>Facturez-vous une eco-taxe à vos clients ?</t>
  </si>
  <si>
    <t>Travaillez-vous avec les entreprises du secteur protégé, adapté ou de l'insertion ?</t>
  </si>
  <si>
    <t>Employez-vous des personnels reconnus travailleurs handicapés ?</t>
  </si>
  <si>
    <t xml:space="preserve"> Si oui, indiquer le pourcentage :</t>
  </si>
  <si>
    <t>%</t>
  </si>
  <si>
    <t xml:space="preserve">Connaissez-vous le délai moyen de paiement de vos fournisseurs ? </t>
  </si>
  <si>
    <t>Si oui, quel est-il (nb de jours) ?</t>
  </si>
  <si>
    <t>Jours</t>
  </si>
  <si>
    <t xml:space="preserve">Connaissez-vous votre nombre annuel de campagnes de règlements des factures de vos fournisseurs ? </t>
  </si>
  <si>
    <t>Si oui, combien en réalisez-vous annuellement ?</t>
  </si>
  <si>
    <t>Avez-vous déjà mis en place des systèmes informatisés dans l'échange des commandes avec vos clients ?</t>
  </si>
  <si>
    <t>Avez-vous un service dédié au traitement des commandes des clients ?</t>
  </si>
  <si>
    <t>Si non, comment procédez-vous ?</t>
  </si>
  <si>
    <t>Fait à</t>
  </si>
  <si>
    <t>Incoterm</t>
  </si>
  <si>
    <t>Mode</t>
  </si>
  <si>
    <t>Organisation d'achat</t>
  </si>
  <si>
    <t>Groupe de compte SAP</t>
  </si>
  <si>
    <t>FAS</t>
  </si>
  <si>
    <t>Virement bancaire</t>
  </si>
  <si>
    <t>1000 MP</t>
  </si>
  <si>
    <t>Z200 externe</t>
  </si>
  <si>
    <t>FOB</t>
  </si>
  <si>
    <t>Chèque sécurisé (uniquement pour fournisseur Light)</t>
  </si>
  <si>
    <t>2000 HM</t>
  </si>
  <si>
    <t>Z300 payeur divergent</t>
  </si>
  <si>
    <t>CFR</t>
  </si>
  <si>
    <t>3000 II</t>
  </si>
  <si>
    <t>Z400 finance</t>
  </si>
  <si>
    <t>CIF</t>
  </si>
  <si>
    <t>4000 EM</t>
  </si>
  <si>
    <t>Z600 étiquette</t>
  </si>
  <si>
    <t>EXW</t>
  </si>
  <si>
    <t>Z800 concessionnaire</t>
  </si>
  <si>
    <t>FCA</t>
  </si>
  <si>
    <t>Z900 adresse divergente</t>
  </si>
  <si>
    <t>CPT</t>
  </si>
  <si>
    <t>CIP</t>
  </si>
  <si>
    <t>DAT</t>
  </si>
  <si>
    <t>DAP</t>
  </si>
  <si>
    <t>DDP</t>
  </si>
  <si>
    <t>Nom prénom (personne habilitée à engager l'entreprise) :</t>
  </si>
  <si>
    <t>Êtes-vous capable d'envoyer vos factures rapidement sous un format PDF dans une boîte mail dédiée ?</t>
  </si>
  <si>
    <t>Si oui, joignez une copie des certificats obtenus précisant le domaine couvert et l‘organisme ayant
 délivré le certificat</t>
  </si>
  <si>
    <t>Oui</t>
  </si>
  <si>
    <t>Non</t>
  </si>
  <si>
    <t>&gt; 2 %</t>
  </si>
  <si>
    <t>Est-ce une nouvelle famille d'achat ou une nouvelle technologie ?</t>
  </si>
  <si>
    <t>Nouvelle SG</t>
  </si>
  <si>
    <t>&lt; 2 %</t>
  </si>
  <si>
    <t>Poids frs</t>
  </si>
  <si>
    <t>Poids SG</t>
  </si>
  <si>
    <t>&lt; 30 %</t>
  </si>
  <si>
    <t>&gt; 30 %</t>
  </si>
  <si>
    <t>Nb frs</t>
  </si>
  <si>
    <t>&lt; 2</t>
  </si>
  <si>
    <t>&gt; 2</t>
  </si>
  <si>
    <t>Un manque produit ou prestation peut-il générer un arrêt prod. / Projet ?</t>
  </si>
  <si>
    <t>Poids du fournisseur dans le CA Achats de SCHMIDT Groupe ?</t>
  </si>
  <si>
    <t>Poids estimé du CA Achats de SCHMIDT Groupe dans le CA fournisseur ?</t>
  </si>
  <si>
    <t>Nb de fournisseurs significatifs sur le marché pour cette famille / techno. ?</t>
  </si>
  <si>
    <t>Temps estimé pour ressourcer le produit ou la prestation du fournisseur ?</t>
  </si>
  <si>
    <t>Temps estimé pour remplacer ce fournisseur par un autre ?</t>
  </si>
  <si>
    <t>Ressou SG</t>
  </si>
  <si>
    <t>Ressou frs</t>
  </si>
  <si>
    <t>&lt; 3 mois</t>
  </si>
  <si>
    <t>&gt; 3 mois</t>
  </si>
  <si>
    <t>&lt; 6 mois</t>
  </si>
  <si>
    <t>&gt; 6 mois</t>
  </si>
  <si>
    <t>Manque</t>
  </si>
  <si>
    <t>Risque</t>
  </si>
  <si>
    <t>Vérification nécessité audit fournisseur</t>
  </si>
  <si>
    <t xml:space="preserve">Audit souhaitable : </t>
  </si>
  <si>
    <t>Indice de criticité :</t>
  </si>
  <si>
    <t>Indice de qualification "Production et Maîtrise de la Qualité"</t>
  </si>
  <si>
    <t>Indice de qualification "Responsabilité Sociétale de l'Entreprise"</t>
  </si>
  <si>
    <t>Indice de qualification "Informations complémentaires"</t>
  </si>
  <si>
    <t>Indice de qualification moyen</t>
  </si>
  <si>
    <t>Questionnaire</t>
  </si>
  <si>
    <t>QUESTIONNAIRE QUALIFICATION FOURNISSEUR</t>
  </si>
  <si>
    <r>
      <rPr>
        <sz val="10"/>
        <rFont val="Arial"/>
        <family val="2"/>
      </rPr>
      <t xml:space="preserve">Avez-vous des produits faisant l’objet d’une certification de produit  (marque de qualité ou autre certification: CE, NF...) ? </t>
    </r>
    <r>
      <rPr>
        <b/>
        <sz val="10"/>
        <color theme="1"/>
        <rFont val="Arial"/>
        <family val="2"/>
      </rPr>
      <t>Si oui, lesquelles ?</t>
    </r>
  </si>
  <si>
    <r>
      <rPr>
        <sz val="10"/>
        <rFont val="Arial"/>
        <family val="2"/>
      </rPr>
      <t>Avez-vous des produits protégés faisant l'objet d'un dépôt de brevet ?</t>
    </r>
    <r>
      <rPr>
        <sz val="10"/>
        <color theme="1"/>
        <rFont val="Arial"/>
        <family val="2"/>
      </rPr>
      <t xml:space="preserve"> </t>
    </r>
    <r>
      <rPr>
        <b/>
        <sz val="10"/>
        <color theme="1"/>
        <rFont val="Arial"/>
        <family val="2"/>
      </rPr>
      <t>Si oui, lesquels ?</t>
    </r>
  </si>
  <si>
    <r>
      <rPr>
        <sz val="10"/>
        <rFont val="Arial"/>
        <family val="2"/>
      </rPr>
      <t>Avez-vous des réfléxions pour augmenter votre capacité de production actuelle ?</t>
    </r>
    <r>
      <rPr>
        <sz val="10"/>
        <color theme="1"/>
        <rFont val="Arial"/>
        <family val="2"/>
      </rPr>
      <t xml:space="preserve"> </t>
    </r>
    <r>
      <rPr>
        <b/>
        <sz val="10"/>
        <color theme="1"/>
        <rFont val="Arial"/>
        <family val="2"/>
      </rPr>
      <t>Si oui, merci de préciser, comment ?</t>
    </r>
  </si>
  <si>
    <r>
      <rPr>
        <b/>
        <sz val="10"/>
        <color theme="1"/>
        <rFont val="Arial"/>
        <family val="2"/>
      </rPr>
      <t>Si non</t>
    </r>
    <r>
      <rPr>
        <sz val="10"/>
        <color theme="1"/>
        <rFont val="Arial"/>
        <family val="2"/>
      </rPr>
      <t xml:space="preserve">, </t>
    </r>
    <r>
      <rPr>
        <sz val="10"/>
        <rFont val="Arial"/>
        <family val="2"/>
      </rPr>
      <t>à quelle fréquence faites-vous appel à de la sous-traitance ? Sur quels types de produits / prestations / services ?</t>
    </r>
  </si>
  <si>
    <r>
      <rPr>
        <sz val="10"/>
        <rFont val="Arial"/>
        <family val="2"/>
      </rPr>
      <t>Avez-vous votre flotte propre ?</t>
    </r>
    <r>
      <rPr>
        <sz val="10"/>
        <color theme="1"/>
        <rFont val="Arial"/>
        <family val="2"/>
      </rPr>
      <t xml:space="preserve"> </t>
    </r>
    <r>
      <rPr>
        <b/>
        <sz val="10"/>
        <color theme="1"/>
        <rFont val="Arial"/>
        <family val="2"/>
      </rPr>
      <t>Si oui, comment est-elle composée?</t>
    </r>
  </si>
  <si>
    <r>
      <rPr>
        <sz val="10"/>
        <rFont val="Arial"/>
        <family val="2"/>
      </rPr>
      <t>Faites-vous appel à un réseau de transporteur(s) ?</t>
    </r>
    <r>
      <rPr>
        <sz val="10"/>
        <color theme="1"/>
        <rFont val="Arial"/>
        <family val="2"/>
      </rPr>
      <t xml:space="preserve"> </t>
    </r>
    <r>
      <rPr>
        <b/>
        <sz val="10"/>
        <color theme="1"/>
        <rFont val="Arial"/>
        <family val="2"/>
      </rPr>
      <t>Si oui le(s)quel(s) ?</t>
    </r>
  </si>
  <si>
    <r>
      <rPr>
        <sz val="10"/>
        <rFont val="Arial"/>
        <family val="2"/>
      </rPr>
      <t>Travaillez-vous en juste à temps avec certains de vos clients ?</t>
    </r>
    <r>
      <rPr>
        <sz val="10"/>
        <color theme="1"/>
        <rFont val="Arial"/>
        <family val="2"/>
      </rPr>
      <t xml:space="preserve"> </t>
    </r>
    <r>
      <rPr>
        <b/>
        <sz val="10"/>
        <color theme="1"/>
        <rFont val="Arial"/>
        <family val="2"/>
      </rPr>
      <t>Si oui, quel est votre délai de fabrication le plus court ?</t>
    </r>
  </si>
  <si>
    <r>
      <rPr>
        <sz val="10"/>
        <rFont val="Arial"/>
        <family val="2"/>
      </rPr>
      <t>Participez-vous en tant qu'exposant à des salons, foires,.. ?</t>
    </r>
    <r>
      <rPr>
        <sz val="10"/>
        <color theme="1"/>
        <rFont val="Arial"/>
        <family val="2"/>
      </rPr>
      <t xml:space="preserve"> </t>
    </r>
    <r>
      <rPr>
        <b/>
        <sz val="10"/>
        <color theme="1"/>
        <rFont val="Arial"/>
        <family val="2"/>
      </rPr>
      <t>Si oui, lesquels ?</t>
    </r>
  </si>
  <si>
    <t>Risque corruption et dépendance</t>
  </si>
  <si>
    <t>Décision aptitude par le demandeur</t>
  </si>
  <si>
    <t>Indices de qualification calculés</t>
  </si>
  <si>
    <t>Décision le :</t>
  </si>
  <si>
    <t>Récapitulatif</t>
  </si>
  <si>
    <t xml:space="preserve">Taux de dépendance prévisionnel </t>
  </si>
  <si>
    <t>Fournisseur apte ?</t>
  </si>
  <si>
    <t>Audit nécessaire ou non (si rouge = oui) ?</t>
  </si>
  <si>
    <t xml:space="preserve">                          J'ai pris connaissance des dispositions ci-dessus, m'engage à les respecter et à les faire respecter au sein de l'entreprise.</t>
  </si>
  <si>
    <r>
      <rPr>
        <b/>
        <sz val="10"/>
        <color theme="0" tint="-0.14999847407452621"/>
        <rFont val="Arial"/>
        <family val="2"/>
      </rPr>
      <t>Si non, avez-vous mis en place des actions</t>
    </r>
    <r>
      <rPr>
        <sz val="10"/>
        <color theme="0" tint="-0.14999847407452621"/>
        <rFont val="Arial"/>
        <family val="2"/>
      </rPr>
      <t xml:space="preserve"> visant à réduire l’impact de l’entreprise et de vos activités sur l’environnement ? Le cas échéant, préciser une ou des action(s) réalisée(s)  :</t>
    </r>
  </si>
  <si>
    <r>
      <rPr>
        <b/>
        <sz val="10"/>
        <color theme="0" tint="-0.14999847407452621"/>
        <rFont val="Arial"/>
        <family val="2"/>
      </rPr>
      <t>Si non, avez-vous mis en place des actions</t>
    </r>
    <r>
      <rPr>
        <sz val="10"/>
        <color theme="0" tint="-0.14999847407452621"/>
        <rFont val="Arial"/>
        <family val="2"/>
      </rPr>
      <t xml:space="preserve"> visant à une meilleure maîtrise de l'énergie ?
Le cas échéant, préciser une ou des actions(s) réalisée(s) : </t>
    </r>
  </si>
  <si>
    <r>
      <rPr>
        <b/>
        <sz val="10"/>
        <color theme="0" tint="-0.14999847407452621"/>
        <rFont val="Arial"/>
        <family val="2"/>
      </rPr>
      <t>Si oui</t>
    </r>
    <r>
      <rPr>
        <sz val="10"/>
        <color theme="0" tint="-0.14999847407452621"/>
        <rFont val="Arial"/>
        <family val="2"/>
      </rPr>
      <t>, quels sont les organismes collecteurs ?</t>
    </r>
  </si>
  <si>
    <r>
      <rPr>
        <b/>
        <sz val="10"/>
        <color theme="0" tint="-0.14999847407452621"/>
        <rFont val="Arial"/>
        <family val="2"/>
      </rPr>
      <t>Si non, avez-vous mis en place des actions</t>
    </r>
    <r>
      <rPr>
        <sz val="10"/>
        <color theme="0" tint="-0.14999847407452621"/>
        <rFont val="Arial"/>
        <family val="2"/>
      </rPr>
      <t xml:space="preserve"> visant à lutter contre la corruption ?
Le cas échéant, préciser une ou des action(s) réalisée(s) :</t>
    </r>
  </si>
  <si>
    <r>
      <rPr>
        <b/>
        <sz val="10"/>
        <color theme="0" tint="-0.14999847407452621"/>
        <rFont val="Arial"/>
        <family val="2"/>
      </rPr>
      <t>Si non, avez-vous mis en place des actions</t>
    </r>
    <r>
      <rPr>
        <sz val="10"/>
        <color theme="0" tint="-0.14999847407452621"/>
        <rFont val="Arial"/>
        <family val="2"/>
      </rPr>
      <t xml:space="preserve"> visant à une amélioration notable de la santé et de la sécurité au travail ?  Le cas échéant, préciser une ou des action(s) réalisée(s) :</t>
    </r>
  </si>
  <si>
    <r>
      <rPr>
        <b/>
        <sz val="10"/>
        <color theme="0" tint="-0.14999847407452621"/>
        <rFont val="Arial"/>
        <family val="2"/>
      </rPr>
      <t>Si non</t>
    </r>
    <r>
      <rPr>
        <sz val="10"/>
        <color theme="0" tint="-0.14999847407452621"/>
        <rFont val="Arial"/>
        <family val="2"/>
      </rPr>
      <t>, qui s'occupe généralement de vos achats ?</t>
    </r>
  </si>
  <si>
    <t>www.rfar.fr</t>
  </si>
  <si>
    <t xml:space="preserve"> Si oui, quel est le montant approximatif de vos achats (€) avec les entreprises de ce secteur ?</t>
  </si>
  <si>
    <t>Avez-vous déjà été évalués par un organisme externe au niveau de vos performances RSE ?</t>
  </si>
  <si>
    <r>
      <rPr>
        <b/>
        <sz val="10"/>
        <color rgb="FFFF0000"/>
        <rFont val="Arial"/>
        <family val="2"/>
      </rPr>
      <t>Si oui</t>
    </r>
    <r>
      <rPr>
        <sz val="10"/>
        <color rgb="FFFF0000"/>
        <rFont val="Arial"/>
        <family val="2"/>
      </rPr>
      <t>, par quel organisme ?</t>
    </r>
  </si>
  <si>
    <t>http://www.</t>
  </si>
  <si>
    <t>Réservé SCHMIDT Groupe</t>
  </si>
  <si>
    <t>10 Jours Date de Facture - 0% Escompte / 10N0</t>
  </si>
  <si>
    <t>10 Jours Date de Facture - 1% Escompte / 10N1</t>
  </si>
  <si>
    <t>10 Jours Date de Facture - 2% Escompte / 10N2</t>
  </si>
  <si>
    <t>15 Jours Date de Facture - 0% Escompte / 15N0</t>
  </si>
  <si>
    <t>15 Jours Date de Facture - 1% Escompte / 15N1</t>
  </si>
  <si>
    <t>15 Jours Date de Facture - 2% Escompte / 15N2</t>
  </si>
  <si>
    <t>30 Jours Date de Facture - 0% Escompte / 30N0</t>
  </si>
  <si>
    <t>30 Jours Date de Facture - 1% Escompte / 30N1</t>
  </si>
  <si>
    <t>30 Jours Date de Facture - 2% Escompte / 30N2</t>
  </si>
  <si>
    <t>45 Jours Fin de Mois - 0% Escompte / 45S0</t>
  </si>
  <si>
    <t>60 Jours Date de Facture - 0% Escompte / 60N0</t>
  </si>
  <si>
    <t>Conditions de paiement Groupe</t>
  </si>
  <si>
    <t xml:space="preserve">Autre : </t>
  </si>
  <si>
    <t>SG UK</t>
  </si>
  <si>
    <t>SG France</t>
  </si>
  <si>
    <t>SG Espagne Portugal</t>
  </si>
  <si>
    <t>SG Allemagne</t>
  </si>
  <si>
    <t>CP :</t>
  </si>
  <si>
    <r>
      <t>Adresse</t>
    </r>
    <r>
      <rPr>
        <sz val="8"/>
        <rFont val="Arial"/>
        <family val="2"/>
      </rPr>
      <t xml:space="preserve"> </t>
    </r>
    <r>
      <rPr>
        <sz val="10"/>
        <rFont val="Arial"/>
        <family val="2"/>
      </rPr>
      <t>:</t>
    </r>
  </si>
  <si>
    <t>http://</t>
  </si>
  <si>
    <t>La société</t>
  </si>
  <si>
    <t>,</t>
  </si>
  <si>
    <t>représentée par</t>
  </si>
  <si>
    <t>agissant en tant que</t>
  </si>
  <si>
    <t>déclare :</t>
  </si>
  <si>
    <r>
      <t xml:space="preserve">- </t>
    </r>
    <r>
      <rPr>
        <sz val="11.5"/>
        <color theme="1"/>
        <rFont val="Calibri"/>
        <family val="2"/>
      </rPr>
      <t>que tous les produits, préparations ou matériaux livrés à la société</t>
    </r>
    <r>
      <rPr>
        <sz val="11.5"/>
        <color rgb="FFFF0000"/>
        <rFont val="Calibri"/>
        <family val="2"/>
      </rPr>
      <t xml:space="preserve"> </t>
    </r>
    <r>
      <rPr>
        <sz val="11.5"/>
        <color theme="1"/>
        <rFont val="Calibri"/>
        <family val="2"/>
      </rPr>
      <t>SCHMIDT Groupe sont en conformité avec les obligations du règlement REACh, ses annexes et les textes subséquents ;</t>
    </r>
  </si>
  <si>
    <r>
      <t>-</t>
    </r>
    <r>
      <rPr>
        <sz val="11.5"/>
        <color theme="1"/>
        <rFont val="Calibri"/>
        <family val="2"/>
      </rPr>
      <t xml:space="preserve"> ne pas fournir à la société</t>
    </r>
    <r>
      <rPr>
        <sz val="11.5"/>
        <color rgb="FFFF0000"/>
        <rFont val="Calibri"/>
        <family val="2"/>
      </rPr>
      <t xml:space="preserve"> </t>
    </r>
    <r>
      <rPr>
        <sz val="11.5"/>
        <color theme="1"/>
        <rFont val="Calibri"/>
        <family val="2"/>
      </rPr>
      <t>SCHMIDT Groupe des articles contenant une SVHC de concentration supérieure à 0,1% de la masse desdits articles ;</t>
    </r>
  </si>
  <si>
    <r>
      <t xml:space="preserve">- </t>
    </r>
    <r>
      <rPr>
        <sz val="11.5"/>
        <color theme="1"/>
        <rFont val="Calibri"/>
        <family val="2"/>
      </rPr>
      <t>que toutes les mesures nécessaires seront prises pour nous assurer de la bonne mise en œuvre de l’application de l’article 33 de la règlementation REACh ;</t>
    </r>
  </si>
  <si>
    <r>
      <t xml:space="preserve">- </t>
    </r>
    <r>
      <rPr>
        <sz val="11.5"/>
        <color theme="1"/>
        <rFont val="Calibri"/>
        <family val="2"/>
      </rPr>
      <t>être informé du fait que la société</t>
    </r>
    <r>
      <rPr>
        <sz val="11.5"/>
        <color rgb="FFFF0000"/>
        <rFont val="Calibri"/>
        <family val="2"/>
      </rPr>
      <t xml:space="preserve"> </t>
    </r>
    <r>
      <rPr>
        <sz val="11.5"/>
        <color theme="1"/>
        <rFont val="Calibri"/>
        <family val="2"/>
      </rPr>
      <t>SCHMIDT Groupe se réserve le droit de contrôler à tout stade de la production tout article ou substance intervenant dans la préparation de ses commandes ;</t>
    </r>
  </si>
  <si>
    <r>
      <t xml:space="preserve">- </t>
    </r>
    <r>
      <rPr>
        <b/>
        <sz val="11"/>
        <color theme="1"/>
        <rFont val="Calibri"/>
        <family val="2"/>
      </rPr>
      <t xml:space="preserve">ne pas incorporer intentionnellement dans la fabrication de ses produits, ni à toute partie homogène de ses produits, les substances suivantes </t>
    </r>
    <r>
      <rPr>
        <sz val="11.5"/>
        <color theme="1"/>
        <rFont val="Calibri"/>
        <family val="2"/>
      </rPr>
      <t>:</t>
    </r>
  </si>
  <si>
    <r>
      <t>Ø</t>
    </r>
    <r>
      <rPr>
        <sz val="7"/>
        <color theme="1"/>
        <rFont val="Times New Roman"/>
        <family val="1"/>
      </rPr>
      <t xml:space="preserve">  </t>
    </r>
    <r>
      <rPr>
        <sz val="11.5"/>
        <color theme="1"/>
        <rFont val="Calibri"/>
        <family val="2"/>
      </rPr>
      <t>pigments contenant du cadmium, du chrome VI ou du mercure, dans les matières vierges ou recyclées des composés en matière plastique,</t>
    </r>
  </si>
  <si>
    <r>
      <t>o</t>
    </r>
    <r>
      <rPr>
        <sz val="7"/>
        <color theme="1"/>
        <rFont val="Times New Roman"/>
        <family val="1"/>
      </rPr>
      <t xml:space="preserve">   </t>
    </r>
    <r>
      <rPr>
        <sz val="11.5"/>
        <color theme="1"/>
        <rFont val="Calibri"/>
        <family val="2"/>
      </rPr>
      <t>candidates à l’autorisation (SVHC),</t>
    </r>
  </si>
  <si>
    <r>
      <t>o</t>
    </r>
    <r>
      <rPr>
        <sz val="7"/>
        <color theme="1"/>
        <rFont val="Times New Roman"/>
        <family val="1"/>
      </rPr>
      <t xml:space="preserve">   </t>
    </r>
    <r>
      <rPr>
        <sz val="11.5"/>
        <color theme="1"/>
        <rFont val="Calibri"/>
        <family val="2"/>
      </rPr>
      <t>interdites d’utilisation dans la classe de produits IV du référentiel OEKOTEX standard 100, tels que définis dans l’Annexe 4 - Valeurs Limites et Solidités.</t>
    </r>
  </si>
  <si>
    <r>
      <t>Ø</t>
    </r>
    <r>
      <rPr>
        <sz val="7"/>
        <color theme="1"/>
        <rFont val="Times New Roman"/>
        <family val="1"/>
      </rPr>
      <t xml:space="preserve">  </t>
    </r>
    <r>
      <rPr>
        <sz val="11.5"/>
        <color theme="1"/>
        <rFont val="Calibri"/>
        <family val="2"/>
      </rPr>
      <t>phtalates plastifiants DNOP, DINP, DIDP, ainsi que ceux de la liste des substances candidates à l’autorisation (SVHC),</t>
    </r>
  </si>
  <si>
    <r>
      <t>Ø</t>
    </r>
    <r>
      <rPr>
        <sz val="7"/>
        <color theme="1"/>
        <rFont val="Times New Roman"/>
        <family val="1"/>
      </rPr>
      <t xml:space="preserve">  </t>
    </r>
    <r>
      <rPr>
        <sz val="11.5"/>
        <color theme="1"/>
        <rFont val="Calibri"/>
        <family val="2"/>
      </rPr>
      <t>nanomatériaux dans les produits de finition (peintures, vernis) et dans les polymères plastiques.</t>
    </r>
  </si>
  <si>
    <t>Cette déclaration doit s’accompagner d’une nomenclature des matériaux du produit, dont une liste reprenant l’ensemble des articles et parties homogènes de ce produit.</t>
  </si>
  <si>
    <t>Pour les articles fabriqués selon une formulation chimique spécifique (ex : mousses), ou tout traitement ou mélange utilisé pour conférer une fonction spécifique au produit (ex : colles, adhésifs, plastifiants, colorants), fournir les FDS des substances et/ou mélanges utilisés.</t>
  </si>
  <si>
    <t>, le</t>
  </si>
  <si>
    <t>- avoir pris connaissance du règlement REACh ;</t>
  </si>
  <si>
    <r>
      <t>Ø</t>
    </r>
    <r>
      <rPr>
        <sz val="7"/>
        <color theme="1"/>
        <rFont val="Times New Roman"/>
        <family val="1"/>
      </rPr>
      <t xml:space="preserve">  </t>
    </r>
    <r>
      <rPr>
        <sz val="11.5"/>
        <color theme="1"/>
        <rFont val="Calibri"/>
        <family val="2"/>
      </rPr>
      <t>retardateurs de flammes des listes de substances :</t>
    </r>
  </si>
  <si>
    <r>
      <t>Ø</t>
    </r>
    <r>
      <rPr>
        <sz val="7"/>
        <color theme="1"/>
        <rFont val="Times New Roman"/>
        <family val="1"/>
      </rPr>
      <t xml:space="preserve">  </t>
    </r>
    <r>
      <rPr>
        <sz val="11.5"/>
        <color theme="1"/>
        <rFont val="Calibri"/>
        <family val="2"/>
      </rPr>
      <t>HAP (hydrocarbures aromatiques polycycliques)</t>
    </r>
  </si>
  <si>
    <r>
      <t>Ø</t>
    </r>
    <r>
      <rPr>
        <sz val="7"/>
        <color theme="1"/>
        <rFont val="Times New Roman"/>
        <family val="1"/>
      </rPr>
      <t xml:space="preserve">  </t>
    </r>
    <r>
      <rPr>
        <sz val="11.5"/>
        <color theme="1"/>
        <rFont val="Calibri"/>
        <family val="2"/>
      </rPr>
      <t>agents gonflants organiques halogénés CFC, HFC, HCFC,</t>
    </r>
  </si>
  <si>
    <t>Essences de bois</t>
  </si>
  <si>
    <t>Pays de provenance</t>
  </si>
  <si>
    <t>DEMANDEUR SCHMIDT GROUPE :</t>
  </si>
  <si>
    <t xml:space="preserve">Je soussigné(e) </t>
  </si>
  <si>
    <t xml:space="preserve">représentant l'entreprise </t>
  </si>
  <si>
    <t>fournisseur de matière à base de bois de Schmidt Groupe, déclare que :</t>
  </si>
  <si>
    <t>*  Au mieux de notre connaissance, la matière fournie ne provient pas de sources controversées telles que définies par l'Annexe 15 du schéma français de certification forestière, point 3.7 incluant les bois de conflits et la matière non conforme à la législation du pays de récolte relative au commerce et à la consommation. Nos sources d'approvisionnement sont en conformité avec les exigences issues de la réglementation RBUE.</t>
  </si>
  <si>
    <t>*  Nous fournirons à Schmidt Groupe, l'accès aux informations concernant :</t>
  </si>
  <si>
    <t>*  Si l'une des matières fournies est considérée comme présentant un ristque "significatif" :</t>
  </si>
  <si>
    <t>*  Si les approvisionnements ne sont pas PEFC ou FSC, une déclaration sur l'honneur de la non utilisation de bois issus d'arbres génétiquement modifiés est à joindre à ce document (Critère 4 du référentiel NF Environnement Ameublement).</t>
  </si>
  <si>
    <t>*  Les matières premières livrées à Schmidt Groupe proviennent de zones géographiques suivantes :</t>
  </si>
  <si>
    <r>
      <rPr>
        <sz val="11"/>
        <rFont val="Wingdings"/>
        <charset val="2"/>
      </rPr>
      <t xml:space="preserve">Ø </t>
    </r>
    <r>
      <rPr>
        <sz val="11"/>
        <rFont val="Calibri"/>
        <family val="2"/>
      </rPr>
      <t>l'idendification de la matière/produit, y compris son nom commercial et le type ;</t>
    </r>
  </si>
  <si>
    <r>
      <rPr>
        <sz val="11"/>
        <rFont val="Wingdings"/>
        <charset val="2"/>
      </rPr>
      <t xml:space="preserve">Ø </t>
    </r>
    <r>
      <rPr>
        <sz val="11"/>
        <rFont val="Calibri"/>
        <family val="2"/>
      </rPr>
      <t>l'identification des essences inclues dans la matière / produit par leur nom commun et/ou leur nom scientifique, le cas échéant ;</t>
    </r>
  </si>
  <si>
    <r>
      <rPr>
        <sz val="11"/>
        <rFont val="Wingdings"/>
        <charset val="2"/>
      </rPr>
      <t xml:space="preserve">Ø </t>
    </r>
    <r>
      <rPr>
        <sz val="11"/>
        <rFont val="Calibri"/>
        <family val="2"/>
      </rPr>
      <t>le pays de récolte de la matière et lorsque cela est applicable la région sous-nationale et/ou la concession de récolte ;</t>
    </r>
  </si>
  <si>
    <r>
      <rPr>
        <sz val="11"/>
        <rFont val="Wingdings"/>
        <charset val="2"/>
      </rPr>
      <t xml:space="preserve">Ø </t>
    </r>
    <r>
      <rPr>
        <sz val="11"/>
        <rFont val="Calibri"/>
        <family val="2"/>
      </rPr>
      <t>la démonstration de la conformité avec la législation et les activités visées par la définition de sources controversées.</t>
    </r>
  </si>
  <si>
    <r>
      <rPr>
        <sz val="11"/>
        <rFont val="Wingdings"/>
        <charset val="2"/>
      </rPr>
      <t xml:space="preserve">Ø </t>
    </r>
    <r>
      <rPr>
        <sz val="11"/>
        <rFont val="Calibri"/>
        <family val="2"/>
      </rPr>
      <t>nous allons vous fournir des informations pour identifier l'unité de gestion forestière(s) et la chaîne d'approvisionnement de la matière fournie,</t>
    </r>
  </si>
  <si>
    <r>
      <rPr>
        <sz val="11"/>
        <rFont val="Wingdings"/>
        <charset val="2"/>
      </rPr>
      <t xml:space="preserve">Ø </t>
    </r>
    <r>
      <rPr>
        <sz val="11"/>
        <rFont val="Calibri"/>
        <family val="2"/>
      </rPr>
      <t>Schmidt Groupe a obtenu l'autorisation de procéder à une inspection par seconde ou tierce partie de nos opérations ainsi que les opérations des fournisseurs précédents dans la chaîne d'approvisionnement.</t>
    </r>
  </si>
  <si>
    <t xml:space="preserve">,          le </t>
  </si>
  <si>
    <t xml:space="preserve">    Fait à</t>
  </si>
  <si>
    <t xml:space="preserve">    Signature :</t>
  </si>
  <si>
    <t>Pour la France, une de vos installations est-elle classée ICPE?</t>
  </si>
  <si>
    <t>NEW</t>
  </si>
  <si>
    <t>Produits livrés à  
Schmidt Groupe</t>
  </si>
  <si>
    <t>5000 e-commerce</t>
  </si>
  <si>
    <t>Votre système de management de la santé et de la sécurité au travail est-il certifié ISO 45001 ou équivalent?</t>
  </si>
  <si>
    <r>
      <rPr>
        <sz val="12"/>
        <color theme="1"/>
        <rFont val="Arial"/>
        <family val="2"/>
      </rPr>
      <t xml:space="preserve">1- </t>
    </r>
    <r>
      <rPr>
        <u/>
        <sz val="12"/>
        <color theme="1"/>
        <rFont val="Arial"/>
        <family val="2"/>
      </rPr>
      <t>QUESTIONNAIRE DE BASE</t>
    </r>
  </si>
  <si>
    <r>
      <rPr>
        <sz val="12"/>
        <color theme="1"/>
        <rFont val="Arial"/>
        <family val="2"/>
      </rPr>
      <t xml:space="preserve">                         2 - </t>
    </r>
    <r>
      <rPr>
        <u/>
        <sz val="12"/>
        <color theme="1"/>
        <rFont val="Arial"/>
        <family val="2"/>
      </rPr>
      <t>ENGAGEMENT DE CONFIDENTIALITE</t>
    </r>
  </si>
  <si>
    <r>
      <rPr>
        <sz val="12"/>
        <color theme="1"/>
        <rFont val="Arial"/>
        <family val="2"/>
      </rPr>
      <t xml:space="preserve">3 - </t>
    </r>
    <r>
      <rPr>
        <u/>
        <sz val="12"/>
        <color theme="1"/>
        <rFont val="Arial"/>
        <family val="2"/>
      </rPr>
      <t>CODE DE BONNE CONDUITE</t>
    </r>
  </si>
  <si>
    <r>
      <rPr>
        <sz val="14"/>
        <color rgb="FF000000"/>
        <rFont val="Calibri"/>
        <family val="2"/>
      </rPr>
      <t>du référentiel NF Environnement Ameublemen</t>
    </r>
    <r>
      <rPr>
        <sz val="16"/>
        <color rgb="FF000000"/>
        <rFont val="Calibri"/>
        <family val="2"/>
      </rPr>
      <t xml:space="preserve">t </t>
    </r>
    <r>
      <rPr>
        <sz val="8.5"/>
        <color rgb="FF000000"/>
        <rFont val="Calibri"/>
        <family val="2"/>
      </rPr>
      <t>[DQ-CERT 17-307 – révision 12]</t>
    </r>
  </si>
  <si>
    <t xml:space="preserve">1 - </t>
  </si>
  <si>
    <t>2 -</t>
  </si>
  <si>
    <t>Disposez vous d'une politique sécurité de vos systèmes informatiques ?</t>
  </si>
  <si>
    <t>Votre production et/ou logistique sont-t-elles directement dépendantes de vos systèmes informatiques ?</t>
  </si>
  <si>
    <t>3 -</t>
  </si>
  <si>
    <t>4 -</t>
  </si>
  <si>
    <t>5 -</t>
  </si>
  <si>
    <t>6 -</t>
  </si>
  <si>
    <t>Sous quel délai pourriez-vous raisonnablement rétablir vos systèmes informatiques, en cas de cyber-attaque (de type "Ransomware", par exemple) ?</t>
  </si>
  <si>
    <t>Avez-vous déployé auprès de vos salariés des mesures visant à prévenir les attaques informatiques et à en réduire les impacts ?</t>
  </si>
  <si>
    <t>Avez-vous des procédures de sauvegarde de vos données informatiques alimentant vos systèmes de production et/ou votre logistique ?</t>
  </si>
  <si>
    <r>
      <t xml:space="preserve">4 - </t>
    </r>
    <r>
      <rPr>
        <u/>
        <sz val="14"/>
        <color theme="1"/>
        <rFont val="Calibri"/>
        <family val="2"/>
        <scheme val="minor"/>
      </rPr>
      <t>SECURITE INFORMATIQUE</t>
    </r>
  </si>
  <si>
    <r>
      <rPr>
        <sz val="12"/>
        <color theme="1"/>
        <rFont val="Arial"/>
        <family val="2"/>
      </rPr>
      <t xml:space="preserve">5 - </t>
    </r>
    <r>
      <rPr>
        <u/>
        <sz val="12"/>
        <color theme="1"/>
        <rFont val="Arial"/>
        <family val="2"/>
      </rPr>
      <t>AXE MAÎTRISE DE LA QUALITE &amp; PRODUCTION</t>
    </r>
  </si>
  <si>
    <r>
      <rPr>
        <sz val="12"/>
        <color theme="1"/>
        <rFont val="Arial"/>
        <family val="2"/>
      </rPr>
      <t xml:space="preserve">6 - </t>
    </r>
    <r>
      <rPr>
        <u/>
        <sz val="12"/>
        <color theme="1"/>
        <rFont val="Arial"/>
        <family val="2"/>
      </rPr>
      <t>AXE RESPONSABILITE SOCIETALE DES ENTREPRISES</t>
    </r>
  </si>
  <si>
    <r>
      <rPr>
        <sz val="12"/>
        <color theme="1"/>
        <rFont val="Arial"/>
        <family val="2"/>
      </rPr>
      <t xml:space="preserve">7 - </t>
    </r>
    <r>
      <rPr>
        <u/>
        <sz val="12"/>
        <color theme="1"/>
        <rFont val="Arial"/>
        <family val="2"/>
      </rPr>
      <t>AXE COMPLEMENTAIRE</t>
    </r>
  </si>
  <si>
    <r>
      <t xml:space="preserve">8 - </t>
    </r>
    <r>
      <rPr>
        <u/>
        <sz val="14"/>
        <color rgb="FF000000"/>
        <rFont val="Calibri"/>
        <family val="2"/>
      </rPr>
      <t>REACH</t>
    </r>
    <r>
      <rPr>
        <sz val="14"/>
        <color rgb="FF000000"/>
        <rFont val="Calibri"/>
        <family val="2"/>
      </rPr>
      <t xml:space="preserve"> : Déclaration de conformité aux exigences chimiques</t>
    </r>
  </si>
  <si>
    <r>
      <t xml:space="preserve">9 - </t>
    </r>
    <r>
      <rPr>
        <u/>
        <sz val="14"/>
        <color rgb="FF000000"/>
        <rFont val="Calibri"/>
        <family val="2"/>
      </rPr>
      <t>ORIGINE BOIS</t>
    </r>
    <r>
      <rPr>
        <sz val="14"/>
        <color rgb="FF000000"/>
        <rFont val="Calibri"/>
        <family val="2"/>
      </rPr>
      <t xml:space="preserve"> : Auto déclaration sources contrôlées</t>
    </r>
  </si>
  <si>
    <t>Indice de qualification "Sécurité Informatique"</t>
  </si>
  <si>
    <t>En cas de cyber-attaque immobilisant vos systèmes informatiques, sous quel délai la continuité de vos activités ne serait plus assurée ?</t>
  </si>
  <si>
    <r>
      <t xml:space="preserve">* L’analyse de votre questionnaire (documents joints inclus) déterminera ou non votre aptitude à devenir fournisseur potentiel de SCHMIDT GROUPE. 
* Répondre très précisément aux différents points du questionnaire. L'étude de ce document pourra être suivie d'un audit dans votre (ou vos) établissement(s).
* Toutes les informations contenues dans ce questionnaire et dans les documents fournis en annexe sont traités de manière confidentielle et ne sont utilisées que par le personnel Schmidt Groupe impliqué dans le processus d'évaluation.
* Renvoyer le formulaire dûment rempli au demandeur Schmidt Groupe spécifié ci-dessous. 
* Conserver le format de fichier Excel tel qu'il vous a été envoyé sans en modifier la structure
</t>
    </r>
    <r>
      <rPr>
        <b/>
        <sz val="8"/>
        <color rgb="FFFF0000"/>
        <rFont val="Arial"/>
        <family val="2"/>
      </rPr>
      <t xml:space="preserve">* </t>
    </r>
    <r>
      <rPr>
        <sz val="8"/>
        <color rgb="FFFF0000"/>
        <rFont val="Arial"/>
        <family val="2"/>
      </rPr>
      <t>Merci de compléter</t>
    </r>
    <r>
      <rPr>
        <b/>
        <sz val="8"/>
        <color rgb="FFFF0000"/>
        <rFont val="Arial"/>
        <family val="2"/>
      </rPr>
      <t xml:space="preserve"> les onglets 1 (questionnaire de base), 2 (engagement de confidentialité), 3 (code de bonne conduite) et 4 (Sécurité Informatique)
* </t>
    </r>
    <r>
      <rPr>
        <sz val="8"/>
        <color rgb="FFFF0000"/>
        <rFont val="Arial"/>
        <family val="2"/>
      </rPr>
      <t>Merci de compléter</t>
    </r>
    <r>
      <rPr>
        <b/>
        <sz val="8"/>
        <color rgb="FFFF0000"/>
        <rFont val="Arial"/>
        <family val="2"/>
      </rPr>
      <t xml:space="preserve"> les autres onglets</t>
    </r>
    <r>
      <rPr>
        <sz val="8"/>
        <color rgb="FFFF0000"/>
        <rFont val="Arial"/>
        <family val="2"/>
      </rPr>
      <t>, si demandés :</t>
    </r>
  </si>
  <si>
    <t>5 (Axe Production et Maîtrise de la Qualité)</t>
  </si>
  <si>
    <t>6 (Axe RSE / Responsabilité Sociétale de l'Entreprise)</t>
  </si>
  <si>
    <t>7 (Axe complémentaire)</t>
  </si>
  <si>
    <t>8 (Attestation REACH)</t>
  </si>
  <si>
    <r>
      <t xml:space="preserve">9 (Attestation Origine Bois) - </t>
    </r>
    <r>
      <rPr>
        <b/>
        <u/>
        <sz val="8"/>
        <color rgb="FFFF0000"/>
        <rFont val="Arial"/>
        <family val="2"/>
      </rPr>
      <t>Obligatoire pour tout produit à base de bois</t>
    </r>
  </si>
  <si>
    <t>Albania</t>
  </si>
  <si>
    <t>Algeria</t>
  </si>
  <si>
    <t>Argentina</t>
  </si>
  <si>
    <t>Armenia</t>
  </si>
  <si>
    <t>Australia</t>
  </si>
  <si>
    <t>Austria</t>
  </si>
  <si>
    <t>Azerbaijan</t>
  </si>
  <si>
    <t>Bahrain</t>
  </si>
  <si>
    <t>Barbados</t>
  </si>
  <si>
    <t>Belarus</t>
  </si>
  <si>
    <t>Belgium</t>
  </si>
  <si>
    <t>Benin</t>
  </si>
  <si>
    <t>Bhutan</t>
  </si>
  <si>
    <t>Bolivia</t>
  </si>
  <si>
    <t>Bosnia and Herzegovina</t>
  </si>
  <si>
    <t>Brazil</t>
  </si>
  <si>
    <t>Bulgaria</t>
  </si>
  <si>
    <t>Cabo Verde</t>
  </si>
  <si>
    <t>Cambodia</t>
  </si>
  <si>
    <t>Cameroon</t>
  </si>
  <si>
    <t>Central African Republic</t>
  </si>
  <si>
    <t>Chad</t>
  </si>
  <si>
    <t>Chile</t>
  </si>
  <si>
    <t>China</t>
  </si>
  <si>
    <t>Colombia</t>
  </si>
  <si>
    <t>Comoros</t>
  </si>
  <si>
    <t>Croatia</t>
  </si>
  <si>
    <t>Cyprus</t>
  </si>
  <si>
    <t>Czechia</t>
  </si>
  <si>
    <t>Democratic Republic of the Congo</t>
  </si>
  <si>
    <t>Denmark</t>
  </si>
  <si>
    <t>Dominica</t>
  </si>
  <si>
    <t>Dominican Republic</t>
  </si>
  <si>
    <t>Ecuador</t>
  </si>
  <si>
    <t>Egypt</t>
  </si>
  <si>
    <t>Equatorial Guinea</t>
  </si>
  <si>
    <t>Eritrea</t>
  </si>
  <si>
    <t>Estonia</t>
  </si>
  <si>
    <t>Eswatini</t>
  </si>
  <si>
    <t>Ethiopia</t>
  </si>
  <si>
    <t>Fiji</t>
  </si>
  <si>
    <t>Finland</t>
  </si>
  <si>
    <t>Gambia</t>
  </si>
  <si>
    <t>Georgia</t>
  </si>
  <si>
    <t>Germany</t>
  </si>
  <si>
    <t>Greece</t>
  </si>
  <si>
    <t>Grenada</t>
  </si>
  <si>
    <t>Guinea</t>
  </si>
  <si>
    <t>Guinea-Bissau</t>
  </si>
  <si>
    <t>Guyana</t>
  </si>
  <si>
    <t>Haiti</t>
  </si>
  <si>
    <t>Hungary</t>
  </si>
  <si>
    <t>Iceland</t>
  </si>
  <si>
    <t>India</t>
  </si>
  <si>
    <t>Indonesia</t>
  </si>
  <si>
    <t>Ireland</t>
  </si>
  <si>
    <t>Israel</t>
  </si>
  <si>
    <t>Italy</t>
  </si>
  <si>
    <t>Jamaica</t>
  </si>
  <si>
    <t>Japan</t>
  </si>
  <si>
    <t>Jordan</t>
  </si>
  <si>
    <t>Korea, North</t>
  </si>
  <si>
    <t>Korea, South</t>
  </si>
  <si>
    <t>Kosovo</t>
  </si>
  <si>
    <t>Kuwait</t>
  </si>
  <si>
    <t>Kyrgyzstan</t>
  </si>
  <si>
    <t>Latvia</t>
  </si>
  <si>
    <t>Lebanon</t>
  </si>
  <si>
    <t>Libya</t>
  </si>
  <si>
    <t>Lithuania</t>
  </si>
  <si>
    <t>Malaysia</t>
  </si>
  <si>
    <t>Malta</t>
  </si>
  <si>
    <t>Mauritania</t>
  </si>
  <si>
    <t>Mauritius</t>
  </si>
  <si>
    <t>Mexico</t>
  </si>
  <si>
    <t>Moldova</t>
  </si>
  <si>
    <t>Mongolia</t>
  </si>
  <si>
    <t>Montenegro</t>
  </si>
  <si>
    <t>Morocco</t>
  </si>
  <si>
    <t>Namibia</t>
  </si>
  <si>
    <t>Nepal</t>
  </si>
  <si>
    <t>Netherlands</t>
  </si>
  <si>
    <t>New Zealand</t>
  </si>
  <si>
    <t>North Macedonia</t>
  </si>
  <si>
    <t>Norway</t>
  </si>
  <si>
    <t>Papua New Guinea</t>
  </si>
  <si>
    <t>Peru</t>
  </si>
  <si>
    <t>Poland</t>
  </si>
  <si>
    <t>Romania</t>
  </si>
  <si>
    <t>Russia</t>
  </si>
  <si>
    <t>Saint Lucia</t>
  </si>
  <si>
    <t>Saint Vincent and the Grenadines</t>
  </si>
  <si>
    <t>Sao Tome and Principe</t>
  </si>
  <si>
    <t>Saudi Arabia</t>
  </si>
  <si>
    <t>Senegal</t>
  </si>
  <si>
    <t>Serbia</t>
  </si>
  <si>
    <t>Singapore</t>
  </si>
  <si>
    <t>Slovakia</t>
  </si>
  <si>
    <t>Slovenia</t>
  </si>
  <si>
    <t>Solomon Islands</t>
  </si>
  <si>
    <t>Somalia</t>
  </si>
  <si>
    <t>South Africa</t>
  </si>
  <si>
    <t>South Sudan</t>
  </si>
  <si>
    <t>Spain</t>
  </si>
  <si>
    <t>Sudan</t>
  </si>
  <si>
    <t>Sweden</t>
  </si>
  <si>
    <t>Switzerland</t>
  </si>
  <si>
    <t>Syria</t>
  </si>
  <si>
    <t>Taiwan</t>
  </si>
  <si>
    <t>Tajikistan</t>
  </si>
  <si>
    <t>Tanzania</t>
  </si>
  <si>
    <t>Thailand</t>
  </si>
  <si>
    <t>Timor-Leste</t>
  </si>
  <si>
    <t>Trinidad and Tobago</t>
  </si>
  <si>
    <t>Tunisia</t>
  </si>
  <si>
    <t>Turkey</t>
  </si>
  <si>
    <t>Turkmenistan</t>
  </si>
  <si>
    <t>Uganda</t>
  </si>
  <si>
    <t>United Arab Emirates</t>
  </si>
  <si>
    <t>United Kingdom</t>
  </si>
  <si>
    <t>United States</t>
  </si>
  <si>
    <t>Uzbekistan</t>
  </si>
  <si>
    <t>Vietnam</t>
  </si>
  <si>
    <t>Yemen</t>
  </si>
  <si>
    <t>Zambia</t>
  </si>
  <si>
    <t>Indice de corruption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</si>
</sst>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 &quot;€&quot;"/>
  </numFmts>
  <fonts count="96">
    <font>
      <sz val="11"/>
      <color theme="1"/>
      <name val="Calibri"/>
      <family val="2"/>
      <scheme val="minor"/>
    </font>
    <font>
      <sz val="10"/>
      <color theme="1"/>
      <name val="Arial"/>
      <family val="2"/>
    </font>
    <font>
      <b/>
      <sz val="11"/>
      <color theme="1"/>
      <name val="Arial"/>
      <family val="2"/>
    </font>
    <font>
      <b/>
      <sz val="10"/>
      <color theme="1"/>
      <name val="Arial"/>
      <family val="2"/>
    </font>
    <font>
      <b/>
      <sz val="12"/>
      <color theme="1"/>
      <name val="Arial"/>
      <family val="2"/>
    </font>
    <font>
      <sz val="10"/>
      <color rgb="FFFF0000"/>
      <name val="Arial"/>
      <family val="2"/>
    </font>
    <font>
      <sz val="8"/>
      <color theme="1"/>
      <name val="Arial"/>
      <family val="2"/>
    </font>
    <font>
      <b/>
      <sz val="14"/>
      <name val="Arial"/>
      <family val="2"/>
    </font>
    <font>
      <b/>
      <sz val="10"/>
      <name val="Arial"/>
      <family val="2"/>
    </font>
    <font>
      <b/>
      <sz val="12"/>
      <name val="Arial"/>
      <family val="2"/>
    </font>
    <font>
      <sz val="10"/>
      <name val="Arial"/>
      <family val="2"/>
    </font>
    <font>
      <b/>
      <sz val="8"/>
      <name val="Arial"/>
      <family val="2"/>
    </font>
    <font>
      <b/>
      <sz val="14"/>
      <color rgb="FFB51F18"/>
      <name val="Arial"/>
      <family val="2"/>
    </font>
    <font>
      <b/>
      <sz val="11"/>
      <color theme="1"/>
      <name val="Calibri"/>
      <family val="2"/>
      <scheme val="minor"/>
    </font>
    <font>
      <sz val="7.5"/>
      <color theme="1"/>
      <name val="Verdana"/>
      <family val="2"/>
    </font>
    <font>
      <sz val="11"/>
      <color theme="1"/>
      <name val="Calibri"/>
      <family val="2"/>
      <scheme val="minor"/>
    </font>
    <font>
      <sz val="6"/>
      <color theme="1"/>
      <name val="Arial"/>
      <family val="2"/>
    </font>
    <font>
      <sz val="9"/>
      <color theme="1"/>
      <name val="Arial"/>
      <family val="2"/>
    </font>
    <font>
      <u/>
      <sz val="11"/>
      <color theme="10"/>
      <name val="Calibri"/>
      <family val="2"/>
      <scheme val="minor"/>
    </font>
    <font>
      <sz val="7"/>
      <name val="Arial"/>
      <family val="2"/>
    </font>
    <font>
      <u/>
      <sz val="10"/>
      <color indexed="12"/>
      <name val="Arial"/>
      <family val="2"/>
    </font>
    <font>
      <sz val="9"/>
      <name val="Arial"/>
      <family val="2"/>
    </font>
    <font>
      <b/>
      <sz val="10"/>
      <color indexed="10"/>
      <name val="Arial"/>
      <family val="2"/>
    </font>
    <font>
      <strike/>
      <sz val="10"/>
      <name val="Arial"/>
      <family val="2"/>
    </font>
    <font>
      <b/>
      <sz val="12"/>
      <color theme="0"/>
      <name val="Arial"/>
      <family val="2"/>
    </font>
    <font>
      <sz val="11"/>
      <color theme="1"/>
      <name val="Arial"/>
      <family val="2"/>
    </font>
    <font>
      <b/>
      <u/>
      <sz val="11"/>
      <color theme="1"/>
      <name val="Arial"/>
      <family val="2"/>
    </font>
    <font>
      <u/>
      <sz val="11"/>
      <color theme="1"/>
      <name val="Arial"/>
      <family val="2"/>
    </font>
    <font>
      <sz val="9"/>
      <color rgb="FF000000"/>
      <name val="Arial"/>
      <family val="2"/>
    </font>
    <font>
      <i/>
      <u/>
      <sz val="11"/>
      <color theme="1"/>
      <name val="Arial"/>
      <family val="2"/>
    </font>
    <font>
      <u/>
      <sz val="11"/>
      <color theme="10"/>
      <name val="Arial"/>
      <family val="2"/>
    </font>
    <font>
      <sz val="12"/>
      <color theme="1"/>
      <name val="Arial"/>
      <family val="2"/>
    </font>
    <font>
      <sz val="18"/>
      <color theme="1"/>
      <name val="Arial"/>
      <family val="2"/>
    </font>
    <font>
      <sz val="16"/>
      <color theme="1"/>
      <name val="Arial"/>
      <family val="2"/>
    </font>
    <font>
      <u/>
      <sz val="18"/>
      <color theme="1"/>
      <name val="Arial"/>
      <family val="2"/>
    </font>
    <font>
      <u/>
      <sz val="14"/>
      <color theme="1"/>
      <name val="Arial"/>
      <family val="2"/>
    </font>
    <font>
      <u/>
      <sz val="16"/>
      <color theme="1"/>
      <name val="Arial"/>
      <family val="2"/>
    </font>
    <font>
      <sz val="10"/>
      <color theme="0" tint="-0.14999847407452621"/>
      <name val="Arial"/>
      <family val="2"/>
    </font>
    <font>
      <sz val="10"/>
      <color theme="1"/>
      <name val="Calibri"/>
      <family val="2"/>
    </font>
    <font>
      <b/>
      <sz val="12"/>
      <color theme="1"/>
      <name val="Calibri"/>
      <family val="2"/>
    </font>
    <font>
      <sz val="11"/>
      <color theme="0" tint="-0.14999847407452621"/>
      <name val="Arial"/>
      <family val="2"/>
    </font>
    <font>
      <sz val="11"/>
      <color theme="0" tint="-0.14999847407452621"/>
      <name val="Calibri"/>
      <family val="2"/>
      <scheme val="minor"/>
    </font>
    <font>
      <b/>
      <sz val="12"/>
      <color theme="0" tint="-0.14999847407452621"/>
      <name val="Calibri"/>
      <family val="2"/>
    </font>
    <font>
      <b/>
      <sz val="10"/>
      <color theme="0" tint="-0.14999847407452621"/>
      <name val="Arial"/>
      <family val="2"/>
    </font>
    <font>
      <sz val="8"/>
      <color rgb="FFFF0000"/>
      <name val="Arial"/>
      <family val="2"/>
    </font>
    <font>
      <b/>
      <sz val="8"/>
      <color rgb="FFFF0000"/>
      <name val="Arial"/>
      <family val="2"/>
    </font>
    <font>
      <sz val="11"/>
      <color rgb="FFFF0000"/>
      <name val="Calibri"/>
      <family val="2"/>
      <scheme val="minor"/>
    </font>
    <font>
      <sz val="11"/>
      <color rgb="FFFF0000"/>
      <name val="Arial"/>
      <family val="2"/>
    </font>
    <font>
      <b/>
      <sz val="10"/>
      <color rgb="FFFF0000"/>
      <name val="Arial"/>
      <family val="2"/>
    </font>
    <font>
      <sz val="11"/>
      <color theme="0"/>
      <name val="Calibri"/>
      <family val="2"/>
      <scheme val="minor"/>
    </font>
    <font>
      <sz val="11"/>
      <name val="Calibri"/>
      <family val="2"/>
      <scheme val="minor"/>
    </font>
    <font>
      <sz val="11"/>
      <color theme="6" tint="-0.249977111117893"/>
      <name val="Arial"/>
      <family val="2"/>
    </font>
    <font>
      <b/>
      <sz val="1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8"/>
      <name val="Arial"/>
      <family val="2"/>
    </font>
    <font>
      <sz val="16"/>
      <color rgb="FF000000"/>
      <name val="Calibri"/>
      <family val="2"/>
    </font>
    <font>
      <sz val="8.5"/>
      <color rgb="FF000000"/>
      <name val="Calibri"/>
      <family val="2"/>
    </font>
    <font>
      <sz val="11.5"/>
      <color theme="1"/>
      <name val="Calibri"/>
      <family val="2"/>
    </font>
    <font>
      <sz val="11"/>
      <color theme="1"/>
      <name val="Calibri"/>
      <family val="2"/>
    </font>
    <font>
      <sz val="11.5"/>
      <color rgb="FFFF0000"/>
      <name val="Calibri"/>
      <family val="2"/>
    </font>
    <font>
      <sz val="11"/>
      <color rgb="FF006FC0"/>
      <name val="Calibri"/>
      <family val="2"/>
    </font>
    <font>
      <b/>
      <sz val="11"/>
      <color theme="1"/>
      <name val="Calibri"/>
      <family val="2"/>
    </font>
    <font>
      <sz val="11.5"/>
      <color theme="1"/>
      <name val="Wingdings"/>
      <charset val="2"/>
    </font>
    <font>
      <sz val="7"/>
      <color theme="1"/>
      <name val="Times New Roman"/>
      <family val="1"/>
    </font>
    <font>
      <sz val="11.5"/>
      <color theme="1"/>
      <name val="Courier New"/>
      <family val="3"/>
    </font>
    <font>
      <sz val="11.5"/>
      <color theme="1"/>
      <name val="Calibri"/>
      <family val="2"/>
      <scheme val="minor"/>
    </font>
    <font>
      <u/>
      <sz val="11"/>
      <name val="Arial"/>
      <family val="2"/>
    </font>
    <font>
      <sz val="11"/>
      <name val="Calibri"/>
      <family val="2"/>
    </font>
    <font>
      <sz val="11"/>
      <name val="Wingdings"/>
      <charset val="2"/>
    </font>
    <font>
      <b/>
      <sz val="11"/>
      <color rgb="FFFF0000"/>
      <name val="Calibri"/>
      <family val="2"/>
      <scheme val="minor"/>
    </font>
    <font>
      <b/>
      <u/>
      <sz val="8"/>
      <color rgb="FFFF0000"/>
      <name val="Arial"/>
      <family val="2"/>
    </font>
    <font>
      <u/>
      <sz val="12"/>
      <color theme="1"/>
      <name val="Arial"/>
      <family val="2"/>
    </font>
    <font>
      <i/>
      <u/>
      <sz val="10"/>
      <color theme="1"/>
      <name val="Arial"/>
      <family val="2"/>
    </font>
    <font>
      <sz val="9"/>
      <color theme="1"/>
      <name val="Calibri"/>
      <family val="2"/>
      <scheme val="minor"/>
    </font>
    <font>
      <sz val="14"/>
      <color rgb="FF000000"/>
      <name val="Calibri"/>
      <family val="2"/>
    </font>
    <font>
      <u/>
      <sz val="14"/>
      <color rgb="FF000000"/>
      <name val="Calibri"/>
      <family val="2"/>
    </font>
    <font>
      <sz val="14"/>
      <color theme="1"/>
      <name val="Calibri"/>
      <family val="2"/>
      <scheme val="minor"/>
    </font>
    <font>
      <u/>
      <sz val="14"/>
      <color theme="1"/>
      <name val="Calibri"/>
      <family val="2"/>
      <scheme val="minor"/>
    </font>
    <font>
      <sz val="9"/>
      <color rgb="FFC00000"/>
      <name val="Calibri"/>
      <family val="2"/>
      <scheme val="minor"/>
    </font>
    <font>
      <sz val="11"/>
      <color theme="1"/>
      <name val="lWingdings"/>
    </font>
    <font>
      <sz val="10"/>
      <color indexed="8"/>
      <name val="Helvetica Neue"/>
      <family val="2"/>
    </font>
    <font>
      <sz val="12"/>
      <color theme="1"/>
      <name val="Calibri"/>
      <family val="2"/>
      <scheme val="minor"/>
    </font>
    <font>
      <sz val="18"/>
      <color theme="3"/>
      <name val="Cambria"/>
      <family val="2"/>
      <scheme val="major"/>
    </font>
    <font>
      <sz val="11"/>
      <color rgb="FF9C5700"/>
      <name val="Calibri"/>
      <family val="2"/>
      <scheme val="minor"/>
    </font>
  </fonts>
  <fills count="43">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gray06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FFFF00"/>
        <bgColor indexed="64"/>
      </patternFill>
    </fill>
    <fill>
      <patternFill patternType="solid">
        <fgColor theme="0"/>
        <bgColor theme="0"/>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64">
    <xf numFmtId="0" fontId="0" fillId="0" borderId="0"/>
    <xf numFmtId="9" fontId="15" fillId="0" borderId="0" applyFont="0" applyFill="0" applyBorder="0" applyAlignment="0" applyProtection="0"/>
    <xf numFmtId="0" fontId="18" fillId="0" borderId="0" applyNumberFormat="0" applyFill="0" applyBorder="0" applyAlignment="0" applyProtection="0"/>
    <xf numFmtId="0" fontId="10" fillId="0" borderId="0"/>
    <xf numFmtId="0" fontId="20" fillId="0" borderId="0" applyNumberFormat="0" applyFill="0" applyBorder="0" applyAlignment="0" applyProtection="0">
      <alignment vertical="top"/>
      <protection locked="0"/>
    </xf>
    <xf numFmtId="44" fontId="15" fillId="0" borderId="0" applyFont="0" applyFill="0" applyBorder="0" applyAlignment="0" applyProtection="0"/>
    <xf numFmtId="0" fontId="53" fillId="0" borderId="0" applyNumberFormat="0" applyFill="0" applyBorder="0" applyAlignment="0" applyProtection="0"/>
    <xf numFmtId="0" fontId="54" fillId="0" borderId="43" applyNumberFormat="0" applyFill="0" applyAlignment="0" applyProtection="0"/>
    <xf numFmtId="0" fontId="55" fillId="0" borderId="44" applyNumberFormat="0" applyFill="0" applyAlignment="0" applyProtection="0"/>
    <xf numFmtId="0" fontId="56" fillId="0" borderId="45" applyNumberFormat="0" applyFill="0" applyAlignment="0" applyProtection="0"/>
    <xf numFmtId="0" fontId="56" fillId="0" borderId="0" applyNumberFormat="0" applyFill="0" applyBorder="0" applyAlignment="0" applyProtection="0"/>
    <xf numFmtId="0" fontId="57" fillId="9" borderId="0" applyNumberFormat="0" applyBorder="0" applyAlignment="0" applyProtection="0"/>
    <xf numFmtId="0" fontId="58" fillId="10" borderId="0" applyNumberFormat="0" applyBorder="0" applyAlignment="0" applyProtection="0"/>
    <xf numFmtId="0" fontId="59" fillId="11" borderId="0" applyNumberFormat="0" applyBorder="0" applyAlignment="0" applyProtection="0"/>
    <xf numFmtId="0" fontId="60" fillId="12" borderId="46" applyNumberFormat="0" applyAlignment="0" applyProtection="0"/>
    <xf numFmtId="0" fontId="61" fillId="13" borderId="47" applyNumberFormat="0" applyAlignment="0" applyProtection="0"/>
    <xf numFmtId="0" fontId="62" fillId="13" borderId="46" applyNumberFormat="0" applyAlignment="0" applyProtection="0"/>
    <xf numFmtId="0" fontId="63" fillId="0" borderId="48" applyNumberFormat="0" applyFill="0" applyAlignment="0" applyProtection="0"/>
    <xf numFmtId="0" fontId="64" fillId="14" borderId="49" applyNumberFormat="0" applyAlignment="0" applyProtection="0"/>
    <xf numFmtId="0" fontId="46" fillId="0" borderId="0" applyNumberFormat="0" applyFill="0" applyBorder="0" applyAlignment="0" applyProtection="0"/>
    <xf numFmtId="0" fontId="15" fillId="15" borderId="50" applyNumberFormat="0" applyFont="0" applyAlignment="0" applyProtection="0"/>
    <xf numFmtId="0" fontId="65" fillId="0" borderId="0" applyNumberFormat="0" applyFill="0" applyBorder="0" applyAlignment="0" applyProtection="0"/>
    <xf numFmtId="0" fontId="13" fillId="0" borderId="51" applyNumberFormat="0" applyFill="0" applyAlignment="0" applyProtection="0"/>
    <xf numFmtId="0" fontId="49"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49" fillId="35" borderId="0" applyNumberFormat="0" applyBorder="0" applyAlignment="0" applyProtection="0"/>
    <xf numFmtId="0" fontId="49"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49" fillId="39" borderId="0" applyNumberFormat="0" applyBorder="0" applyAlignment="0" applyProtection="0"/>
    <xf numFmtId="0" fontId="92" fillId="0" borderId="0" applyNumberFormat="0" applyFill="0" applyBorder="0" applyProtection="0">
      <alignment vertical="top" wrapText="1"/>
    </xf>
    <xf numFmtId="0" fontId="94" fillId="0" borderId="0" applyNumberFormat="0" applyFill="0" applyBorder="0" applyAlignment="0" applyProtection="0"/>
    <xf numFmtId="0" fontId="95" fillId="11"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15" fillId="35" borderId="0" applyNumberFormat="0" applyBorder="0" applyAlignment="0" applyProtection="0"/>
    <xf numFmtId="0" fontId="15" fillId="39" borderId="0" applyNumberFormat="0" applyBorder="0" applyAlignment="0" applyProtection="0"/>
    <xf numFmtId="0" fontId="93" fillId="0" borderId="0"/>
    <xf numFmtId="0" fontId="93" fillId="0" borderId="0"/>
    <xf numFmtId="0" fontId="15" fillId="0" borderId="0"/>
    <xf numFmtId="0" fontId="93" fillId="0" borderId="0"/>
    <xf numFmtId="0" fontId="15" fillId="0" borderId="0"/>
    <xf numFmtId="0" fontId="92" fillId="0" borderId="0" applyNumberFormat="0" applyFill="0" applyBorder="0" applyProtection="0">
      <alignment vertical="top" wrapText="1"/>
    </xf>
    <xf numFmtId="0" fontId="93" fillId="0" borderId="0"/>
    <xf numFmtId="0" fontId="15" fillId="0" borderId="0"/>
  </cellStyleXfs>
  <cellXfs count="878">
    <xf numFmtId="0" fontId="0" fillId="0" borderId="0" xfId="0"/>
    <xf numFmtId="0" fontId="1" fillId="0" borderId="0" xfId="0" applyFont="1" applyAlignment="1">
      <alignment vertical="center" wrapText="1"/>
    </xf>
    <xf numFmtId="0" fontId="13" fillId="0" borderId="0" xfId="0" applyFont="1"/>
    <xf numFmtId="0" fontId="1" fillId="0" borderId="0" xfId="0" applyFont="1" applyAlignment="1">
      <alignment horizontal="center" vertical="center" wrapText="1"/>
    </xf>
    <xf numFmtId="0" fontId="12" fillId="0" borderId="0" xfId="0" applyFont="1" applyAlignment="1">
      <alignment vertical="center" wrapText="1"/>
    </xf>
    <xf numFmtId="0" fontId="2" fillId="0" borderId="0" xfId="0" applyFont="1" applyAlignment="1">
      <alignment vertical="center" wrapText="1"/>
    </xf>
    <xf numFmtId="0" fontId="0" fillId="0" borderId="0" xfId="0" applyAlignment="1">
      <alignment horizontal="left"/>
    </xf>
    <xf numFmtId="0" fontId="10" fillId="3" borderId="0" xfId="3" applyFill="1" applyAlignment="1">
      <alignment vertical="center"/>
    </xf>
    <xf numFmtId="0" fontId="7" fillId="4" borderId="8" xfId="3" applyFont="1" applyFill="1" applyBorder="1" applyAlignment="1">
      <alignment horizontal="center" vertical="center" wrapText="1"/>
    </xf>
    <xf numFmtId="0" fontId="7" fillId="4" borderId="0" xfId="3" applyFont="1" applyFill="1" applyAlignment="1">
      <alignment horizontal="center" vertical="center" wrapText="1"/>
    </xf>
    <xf numFmtId="0" fontId="10" fillId="4" borderId="8" xfId="3" applyFill="1" applyBorder="1" applyAlignment="1">
      <alignment vertical="center"/>
    </xf>
    <xf numFmtId="0" fontId="10" fillId="4" borderId="0" xfId="3" applyFill="1" applyAlignment="1">
      <alignment vertical="center"/>
    </xf>
    <xf numFmtId="0" fontId="10" fillId="4" borderId="7" xfId="3" applyFill="1" applyBorder="1" applyAlignment="1">
      <alignment vertical="center"/>
    </xf>
    <xf numFmtId="0" fontId="10" fillId="4" borderId="5" xfId="3" applyFill="1" applyBorder="1" applyAlignment="1">
      <alignment vertical="center"/>
    </xf>
    <xf numFmtId="0" fontId="8" fillId="3" borderId="0" xfId="3" applyFont="1" applyFill="1" applyAlignment="1">
      <alignment vertical="center"/>
    </xf>
    <xf numFmtId="0" fontId="10" fillId="3" borderId="23" xfId="3" applyFill="1" applyBorder="1" applyAlignment="1">
      <alignment vertical="center"/>
    </xf>
    <xf numFmtId="0" fontId="10" fillId="3" borderId="2" xfId="3" applyFill="1" applyBorder="1" applyAlignment="1">
      <alignment vertical="center"/>
    </xf>
    <xf numFmtId="0" fontId="12" fillId="2" borderId="0" xfId="0" applyFont="1" applyFill="1" applyAlignment="1">
      <alignment vertical="center" wrapText="1"/>
    </xf>
    <xf numFmtId="0" fontId="2" fillId="2" borderId="0" xfId="0" applyFont="1" applyFill="1" applyAlignment="1">
      <alignment vertical="center" wrapText="1"/>
    </xf>
    <xf numFmtId="0" fontId="1" fillId="2" borderId="33" xfId="0" applyFont="1" applyFill="1" applyBorder="1" applyAlignment="1">
      <alignment vertical="center" wrapText="1"/>
    </xf>
    <xf numFmtId="0" fontId="1" fillId="2" borderId="5" xfId="0" applyFont="1" applyFill="1" applyBorder="1" applyAlignment="1">
      <alignment horizontal="center" vertical="center" wrapText="1"/>
    </xf>
    <xf numFmtId="0" fontId="2" fillId="2" borderId="13" xfId="0" applyFont="1" applyFill="1" applyBorder="1" applyAlignment="1">
      <alignment vertical="center" wrapText="1"/>
    </xf>
    <xf numFmtId="0" fontId="2" fillId="2" borderId="0" xfId="0" applyFont="1" applyFill="1" applyAlignment="1">
      <alignment horizontal="center"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28" xfId="0" applyFont="1" applyFill="1" applyBorder="1" applyAlignment="1">
      <alignment vertical="center" wrapText="1"/>
    </xf>
    <xf numFmtId="164" fontId="1" fillId="2" borderId="0" xfId="0" applyNumberFormat="1" applyFont="1" applyFill="1" applyAlignment="1">
      <alignment horizontal="center" vertical="center" wrapText="1"/>
    </xf>
    <xf numFmtId="10" fontId="1" fillId="2" borderId="0" xfId="0" applyNumberFormat="1" applyFont="1" applyFill="1" applyAlignment="1">
      <alignment horizontal="center" vertical="center" wrapText="1"/>
    </xf>
    <xf numFmtId="0" fontId="4" fillId="2" borderId="0" xfId="0" applyFont="1" applyFill="1" applyAlignment="1">
      <alignment vertical="center"/>
    </xf>
    <xf numFmtId="49" fontId="14" fillId="0" borderId="0" xfId="0" quotePrefix="1" applyNumberFormat="1" applyFont="1" applyAlignment="1">
      <alignment horizontal="left" vertical="center" wrapText="1"/>
    </xf>
    <xf numFmtId="49" fontId="14" fillId="0" borderId="0" xfId="0" applyNumberFormat="1" applyFont="1" applyAlignment="1">
      <alignment horizontal="left" vertical="center" wrapText="1"/>
    </xf>
    <xf numFmtId="0" fontId="1" fillId="0" borderId="0" xfId="0" applyFont="1" applyAlignment="1">
      <alignment vertical="center"/>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0" borderId="37" xfId="0" applyFont="1" applyBorder="1" applyAlignment="1">
      <alignment horizontal="center" vertical="center" wrapText="1"/>
    </xf>
    <xf numFmtId="0" fontId="1" fillId="2" borderId="0" xfId="0" applyFont="1" applyFill="1" applyAlignment="1">
      <alignment horizontal="right" vertical="center" wrapText="1"/>
    </xf>
    <xf numFmtId="0" fontId="1" fillId="2" borderId="0" xfId="0" applyFont="1" applyFill="1" applyAlignment="1">
      <alignment vertical="center" wrapText="1"/>
    </xf>
    <xf numFmtId="0" fontId="14" fillId="0" borderId="0" xfId="0" applyFont="1" applyAlignment="1">
      <alignment horizontal="left" vertical="center" wrapText="1"/>
    </xf>
    <xf numFmtId="0" fontId="1" fillId="6" borderId="0" xfId="0" applyFont="1" applyFill="1" applyAlignment="1">
      <alignment horizontal="left" vertical="center" wrapText="1"/>
    </xf>
    <xf numFmtId="0" fontId="1" fillId="6" borderId="0" xfId="0" applyFont="1" applyFill="1" applyAlignment="1">
      <alignment vertical="center" wrapText="1"/>
    </xf>
    <xf numFmtId="0" fontId="2" fillId="6" borderId="0" xfId="0" applyFont="1" applyFill="1" applyAlignment="1">
      <alignment horizontal="center" vertical="center" wrapText="1"/>
    </xf>
    <xf numFmtId="0" fontId="1" fillId="6" borderId="0" xfId="0" applyFont="1" applyFill="1" applyAlignment="1">
      <alignment horizontal="center" vertical="center" wrapText="1"/>
    </xf>
    <xf numFmtId="0" fontId="1" fillId="6" borderId="5" xfId="0" applyFont="1" applyFill="1" applyBorder="1" applyAlignment="1">
      <alignment horizontal="center" vertical="center" wrapText="1"/>
    </xf>
    <xf numFmtId="0" fontId="1" fillId="6" borderId="5" xfId="0" applyFont="1" applyFill="1" applyBorder="1" applyAlignment="1">
      <alignment horizontal="left"/>
    </xf>
    <xf numFmtId="0" fontId="1" fillId="6" borderId="0" xfId="0" applyFont="1" applyFill="1" applyAlignment="1">
      <alignment horizontal="left"/>
    </xf>
    <xf numFmtId="0" fontId="25" fillId="2" borderId="0" xfId="0" applyFont="1" applyFill="1"/>
    <xf numFmtId="0" fontId="29" fillId="0" borderId="8" xfId="0" applyFont="1" applyBorder="1" applyAlignment="1">
      <alignment horizontal="center"/>
    </xf>
    <xf numFmtId="0" fontId="29" fillId="0" borderId="0" xfId="0" applyFont="1" applyAlignment="1">
      <alignment horizontal="center"/>
    </xf>
    <xf numFmtId="0" fontId="29" fillId="0" borderId="6" xfId="0" applyFont="1" applyBorder="1" applyAlignment="1">
      <alignment horizontal="center"/>
    </xf>
    <xf numFmtId="0" fontId="25" fillId="6" borderId="0" xfId="0" applyFont="1" applyFill="1"/>
    <xf numFmtId="0" fontId="25" fillId="6" borderId="0" xfId="0" applyFont="1" applyFill="1" applyAlignment="1">
      <alignment horizontal="center" vertical="center" wrapText="1"/>
    </xf>
    <xf numFmtId="0" fontId="25" fillId="6" borderId="5" xfId="0" applyFont="1" applyFill="1" applyBorder="1" applyAlignment="1">
      <alignment horizontal="center" vertical="center" wrapText="1"/>
    </xf>
    <xf numFmtId="0" fontId="25" fillId="6" borderId="5" xfId="0" applyFont="1" applyFill="1" applyBorder="1"/>
    <xf numFmtId="0" fontId="30" fillId="6" borderId="5" xfId="2" applyFont="1" applyFill="1" applyBorder="1" applyAlignment="1">
      <alignment horizontal="left"/>
    </xf>
    <xf numFmtId="0" fontId="25" fillId="2" borderId="0" xfId="0" applyFont="1" applyFill="1" applyAlignment="1">
      <alignment horizontal="left"/>
    </xf>
    <xf numFmtId="0" fontId="25" fillId="2" borderId="0" xfId="0" applyFont="1" applyFill="1" applyAlignment="1">
      <alignment horizontal="center"/>
    </xf>
    <xf numFmtId="0" fontId="25" fillId="6" borderId="0" xfId="0" applyFont="1" applyFill="1" applyAlignment="1">
      <alignment horizontal="left"/>
    </xf>
    <xf numFmtId="0" fontId="25" fillId="0" borderId="0" xfId="0" applyFont="1"/>
    <xf numFmtId="0" fontId="25" fillId="0" borderId="11" xfId="0" applyFont="1" applyBorder="1"/>
    <xf numFmtId="0" fontId="25" fillId="0" borderId="10" xfId="0" applyFont="1" applyBorder="1"/>
    <xf numFmtId="0" fontId="25" fillId="0" borderId="8" xfId="0" applyFont="1" applyBorder="1"/>
    <xf numFmtId="0" fontId="25" fillId="0" borderId="6" xfId="0" applyFont="1" applyBorder="1"/>
    <xf numFmtId="0" fontId="25" fillId="0" borderId="7" xfId="0" applyFont="1" applyBorder="1"/>
    <xf numFmtId="0" fontId="25" fillId="0" borderId="5" xfId="0" applyFont="1" applyBorder="1"/>
    <xf numFmtId="0" fontId="25" fillId="0" borderId="4" xfId="0" applyFont="1" applyBorder="1"/>
    <xf numFmtId="0" fontId="1" fillId="2" borderId="0" xfId="0" applyFont="1" applyFill="1"/>
    <xf numFmtId="0" fontId="25" fillId="2" borderId="9" xfId="0" applyFont="1" applyFill="1" applyBorder="1" applyAlignment="1">
      <alignment horizontal="left" vertical="top"/>
    </xf>
    <xf numFmtId="0" fontId="25" fillId="2" borderId="11" xfId="0" applyFont="1" applyFill="1" applyBorder="1" applyAlignment="1">
      <alignment horizontal="left" vertical="top"/>
    </xf>
    <xf numFmtId="0" fontId="25" fillId="2" borderId="10" xfId="0" applyFont="1" applyFill="1" applyBorder="1" applyAlignment="1">
      <alignment horizontal="left" vertical="top"/>
    </xf>
    <xf numFmtId="0" fontId="25" fillId="2" borderId="8" xfId="0" applyFont="1" applyFill="1" applyBorder="1" applyAlignment="1">
      <alignment horizontal="left" vertical="top"/>
    </xf>
    <xf numFmtId="0" fontId="25" fillId="2" borderId="0" xfId="0" applyFont="1" applyFill="1" applyAlignment="1">
      <alignment horizontal="left" vertical="top"/>
    </xf>
    <xf numFmtId="0" fontId="25" fillId="2" borderId="6" xfId="0" applyFont="1" applyFill="1" applyBorder="1" applyAlignment="1">
      <alignment horizontal="left" vertical="top"/>
    </xf>
    <xf numFmtId="0" fontId="25" fillId="2" borderId="7" xfId="0" applyFont="1" applyFill="1" applyBorder="1" applyAlignment="1">
      <alignment horizontal="left" vertical="top"/>
    </xf>
    <xf numFmtId="0" fontId="25" fillId="2" borderId="5" xfId="0" applyFont="1" applyFill="1" applyBorder="1" applyAlignment="1">
      <alignment horizontal="left" vertical="top"/>
    </xf>
    <xf numFmtId="0" fontId="25" fillId="2" borderId="4" xfId="0" applyFont="1" applyFill="1" applyBorder="1" applyAlignment="1">
      <alignment horizontal="left" vertical="top"/>
    </xf>
    <xf numFmtId="0" fontId="1" fillId="0" borderId="0" xfId="0" applyFont="1" applyAlignment="1">
      <alignment vertical="top" wrapText="1"/>
    </xf>
    <xf numFmtId="0" fontId="25" fillId="0" borderId="0" xfId="0" applyFont="1" applyAlignment="1">
      <alignment horizontal="center"/>
    </xf>
    <xf numFmtId="0" fontId="25" fillId="0" borderId="6" xfId="0" applyFont="1" applyBorder="1" applyAlignment="1">
      <alignment horizontal="center"/>
    </xf>
    <xf numFmtId="0" fontId="1" fillId="0" borderId="0" xfId="0" applyFont="1" applyAlignment="1">
      <alignment horizontal="left" vertical="top" wrapText="1"/>
    </xf>
    <xf numFmtId="0" fontId="1" fillId="2" borderId="0" xfId="0" applyFont="1" applyFill="1" applyAlignment="1">
      <alignment horizontal="left"/>
    </xf>
    <xf numFmtId="0" fontId="32" fillId="0" borderId="0" xfId="0" applyFont="1" applyAlignment="1">
      <alignment vertical="center"/>
    </xf>
    <xf numFmtId="0" fontId="0" fillId="2" borderId="0" xfId="0" applyFill="1"/>
    <xf numFmtId="0" fontId="0" fillId="7" borderId="0" xfId="0" applyFill="1"/>
    <xf numFmtId="0" fontId="25" fillId="7" borderId="0" xfId="0" applyFont="1" applyFill="1"/>
    <xf numFmtId="0" fontId="32" fillId="7" borderId="0" xfId="0" applyFont="1" applyFill="1" applyAlignment="1">
      <alignment vertical="center"/>
    </xf>
    <xf numFmtId="0" fontId="1" fillId="7" borderId="0" xfId="0" applyFont="1" applyFill="1" applyAlignment="1">
      <alignment horizontal="justify" vertical="center"/>
    </xf>
    <xf numFmtId="0" fontId="1" fillId="7" borderId="0" xfId="0" applyFont="1" applyFill="1" applyAlignment="1">
      <alignment horizontal="left" vertical="top" wrapText="1"/>
    </xf>
    <xf numFmtId="0" fontId="31" fillId="7" borderId="0" xfId="0" applyFont="1" applyFill="1" applyAlignment="1">
      <alignment horizontal="left" vertical="top" wrapText="1"/>
    </xf>
    <xf numFmtId="0" fontId="1" fillId="7" borderId="0" xfId="0" applyFont="1" applyFill="1" applyAlignment="1">
      <alignment vertical="top" wrapText="1"/>
    </xf>
    <xf numFmtId="0" fontId="1" fillId="7" borderId="0" xfId="0" applyFont="1" applyFill="1" applyAlignment="1">
      <alignment vertical="center" wrapText="1"/>
    </xf>
    <xf numFmtId="0" fontId="34" fillId="0" borderId="11" xfId="0" applyFont="1" applyBorder="1" applyAlignment="1">
      <alignment vertical="center"/>
    </xf>
    <xf numFmtId="0" fontId="34" fillId="0" borderId="8" xfId="0" applyFont="1" applyBorder="1" applyAlignment="1">
      <alignment vertical="center"/>
    </xf>
    <xf numFmtId="0" fontId="34" fillId="0" borderId="0" xfId="0" applyFont="1" applyAlignment="1">
      <alignment vertical="center"/>
    </xf>
    <xf numFmtId="0" fontId="35" fillId="0" borderId="0" xfId="0" applyFont="1"/>
    <xf numFmtId="0" fontId="24"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left" vertical="center"/>
    </xf>
    <xf numFmtId="0" fontId="2" fillId="2" borderId="0" xfId="0" applyFont="1" applyFill="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wrapText="1"/>
    </xf>
    <xf numFmtId="0" fontId="1" fillId="2" borderId="28" xfId="0" applyFont="1" applyFill="1" applyBorder="1"/>
    <xf numFmtId="0" fontId="1" fillId="0" borderId="0" xfId="0" applyFont="1"/>
    <xf numFmtId="0" fontId="1" fillId="2" borderId="0" xfId="0" applyFont="1" applyFill="1" applyAlignment="1">
      <alignment horizontal="right"/>
    </xf>
    <xf numFmtId="0" fontId="25" fillId="2" borderId="0" xfId="0" applyFont="1" applyFill="1" applyAlignment="1">
      <alignment horizontal="center" wrapText="1"/>
    </xf>
    <xf numFmtId="0" fontId="1" fillId="2" borderId="0" xfId="0" applyFont="1" applyFill="1" applyAlignment="1">
      <alignment horizontal="center" wrapText="1"/>
    </xf>
    <xf numFmtId="0" fontId="1" fillId="2" borderId="0" xfId="0" applyFont="1" applyFill="1" applyAlignment="1">
      <alignment horizontal="center"/>
    </xf>
    <xf numFmtId="0" fontId="4" fillId="2" borderId="0" xfId="0" applyFont="1" applyFill="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wrapText="1"/>
    </xf>
    <xf numFmtId="0" fontId="34" fillId="0" borderId="7" xfId="0" applyFont="1" applyBorder="1" applyAlignment="1">
      <alignment vertical="center"/>
    </xf>
    <xf numFmtId="0" fontId="34" fillId="0" borderId="5" xfId="0" applyFont="1" applyBorder="1" applyAlignment="1">
      <alignment vertical="center"/>
    </xf>
    <xf numFmtId="0" fontId="34" fillId="0" borderId="10" xfId="0" applyFont="1" applyBorder="1" applyAlignment="1">
      <alignment vertical="center"/>
    </xf>
    <xf numFmtId="0" fontId="34" fillId="0" borderId="6" xfId="0" applyFont="1" applyBorder="1" applyAlignment="1">
      <alignment vertical="center"/>
    </xf>
    <xf numFmtId="0" fontId="34" fillId="0" borderId="4" xfId="0" applyFont="1" applyBorder="1" applyAlignment="1">
      <alignment vertical="center"/>
    </xf>
    <xf numFmtId="0" fontId="35" fillId="7" borderId="0" xfId="0" applyFont="1" applyFill="1"/>
    <xf numFmtId="0" fontId="35" fillId="0" borderId="6" xfId="0" applyFont="1" applyBorder="1"/>
    <xf numFmtId="0" fontId="9" fillId="2" borderId="0" xfId="0" applyFont="1" applyFill="1" applyAlignment="1">
      <alignment horizontal="center" vertical="center"/>
    </xf>
    <xf numFmtId="0" fontId="4" fillId="2" borderId="0" xfId="0" applyFont="1" applyFill="1" applyAlignment="1">
      <alignment horizontal="left" vertical="center"/>
    </xf>
    <xf numFmtId="0" fontId="25" fillId="2" borderId="0" xfId="0" applyFont="1" applyFill="1" applyAlignment="1" applyProtection="1">
      <alignment horizontal="center"/>
      <protection locked="0"/>
    </xf>
    <xf numFmtId="0" fontId="33" fillId="2" borderId="0" xfId="0" applyFont="1" applyFill="1" applyAlignment="1">
      <alignment vertical="center"/>
    </xf>
    <xf numFmtId="0" fontId="31" fillId="2" borderId="0" xfId="0" applyFont="1" applyFill="1"/>
    <xf numFmtId="0" fontId="4" fillId="2" borderId="0" xfId="0" applyFont="1" applyFill="1" applyAlignment="1">
      <alignment horizontal="left"/>
    </xf>
    <xf numFmtId="0" fontId="31" fillId="2" borderId="0" xfId="0" quotePrefix="1" applyFont="1" applyFill="1" applyAlignment="1">
      <alignment horizontal="left" wrapText="1" indent="1"/>
    </xf>
    <xf numFmtId="0" fontId="31" fillId="2" borderId="0" xfId="0" applyFont="1" applyFill="1" applyAlignment="1">
      <alignment horizontal="left" wrapText="1" indent="1"/>
    </xf>
    <xf numFmtId="0" fontId="31" fillId="2" borderId="0" xfId="0" quotePrefix="1" applyFont="1" applyFill="1" applyAlignment="1">
      <alignment wrapText="1"/>
    </xf>
    <xf numFmtId="0" fontId="31" fillId="2" borderId="0" xfId="0" applyFont="1" applyFill="1" applyAlignment="1">
      <alignment wrapText="1"/>
    </xf>
    <xf numFmtId="0" fontId="25" fillId="2" borderId="0" xfId="0" quotePrefix="1" applyFont="1" applyFill="1" applyAlignment="1">
      <alignment vertical="top" wrapText="1"/>
    </xf>
    <xf numFmtId="0" fontId="2" fillId="2" borderId="0" xfId="0" applyFont="1" applyFill="1"/>
    <xf numFmtId="0" fontId="25" fillId="2" borderId="0" xfId="0" quotePrefix="1" applyFont="1" applyFill="1"/>
    <xf numFmtId="0" fontId="25" fillId="2" borderId="0" xfId="0" quotePrefix="1" applyFont="1" applyFill="1" applyAlignment="1">
      <alignment wrapText="1"/>
    </xf>
    <xf numFmtId="0" fontId="4" fillId="2" borderId="0" xfId="0" applyFont="1" applyFill="1"/>
    <xf numFmtId="0" fontId="25" fillId="2" borderId="0" xfId="0" applyFont="1" applyFill="1" applyAlignment="1">
      <alignment wrapText="1"/>
    </xf>
    <xf numFmtId="0" fontId="25" fillId="2" borderId="0" xfId="0" quotePrefix="1" applyFont="1" applyFill="1" applyAlignment="1">
      <alignment horizontal="left" wrapText="1" indent="1"/>
    </xf>
    <xf numFmtId="0" fontId="25" fillId="2" borderId="0" xfId="0" applyFont="1" applyFill="1" applyAlignment="1">
      <alignment horizontal="left" wrapText="1" indent="1"/>
    </xf>
    <xf numFmtId="0" fontId="25" fillId="2" borderId="0" xfId="0" applyFont="1" applyFill="1" applyAlignment="1">
      <alignment horizontal="left" wrapText="1"/>
    </xf>
    <xf numFmtId="0" fontId="37" fillId="2" borderId="0" xfId="0" applyFont="1" applyFill="1" applyAlignment="1">
      <alignment vertical="center" wrapText="1"/>
    </xf>
    <xf numFmtId="0" fontId="25" fillId="2" borderId="5" xfId="0" applyFont="1" applyFill="1" applyBorder="1"/>
    <xf numFmtId="0" fontId="25" fillId="2" borderId="11" xfId="0" applyFont="1" applyFill="1" applyBorder="1"/>
    <xf numFmtId="0" fontId="39" fillId="2" borderId="11" xfId="0" applyFont="1" applyFill="1" applyBorder="1" applyAlignment="1">
      <alignment horizontal="left"/>
    </xf>
    <xf numFmtId="0" fontId="25" fillId="2" borderId="9" xfId="0" applyFont="1" applyFill="1" applyBorder="1"/>
    <xf numFmtId="0" fontId="38" fillId="2" borderId="11" xfId="0" applyFont="1" applyFill="1" applyBorder="1" applyAlignment="1">
      <alignment horizontal="left"/>
    </xf>
    <xf numFmtId="0" fontId="0" fillId="2" borderId="11" xfId="0" applyFill="1" applyBorder="1"/>
    <xf numFmtId="0" fontId="0" fillId="2" borderId="7" xfId="0" applyFill="1" applyBorder="1"/>
    <xf numFmtId="0" fontId="0" fillId="2" borderId="5" xfId="0" applyFill="1" applyBorder="1"/>
    <xf numFmtId="0" fontId="25" fillId="2" borderId="1" xfId="0" applyFont="1" applyFill="1" applyBorder="1" applyAlignment="1">
      <alignment horizontal="left"/>
    </xf>
    <xf numFmtId="0" fontId="25" fillId="2" borderId="2" xfId="0" applyFont="1" applyFill="1" applyBorder="1" applyAlignment="1">
      <alignment horizontal="left"/>
    </xf>
    <xf numFmtId="0" fontId="25" fillId="2" borderId="0" xfId="0" applyFont="1" applyFill="1" applyAlignment="1">
      <alignment horizontal="left" vertical="top" wrapText="1"/>
    </xf>
    <xf numFmtId="0" fontId="39" fillId="2" borderId="0" xfId="0" applyFont="1" applyFill="1" applyAlignment="1">
      <alignment horizontal="left"/>
    </xf>
    <xf numFmtId="9" fontId="13" fillId="2" borderId="0" xfId="0" applyNumberFormat="1" applyFont="1" applyFill="1" applyAlignment="1">
      <alignment horizontal="center"/>
    </xf>
    <xf numFmtId="9" fontId="25" fillId="2" borderId="0" xfId="1" applyFont="1" applyFill="1" applyBorder="1" applyAlignment="1">
      <alignment horizontal="left" vertical="top"/>
    </xf>
    <xf numFmtId="0" fontId="42" fillId="2" borderId="0" xfId="0" applyFont="1" applyFill="1" applyAlignment="1">
      <alignment horizontal="left"/>
    </xf>
    <xf numFmtId="0" fontId="2" fillId="2" borderId="0" xfId="0" applyFont="1" applyFill="1" applyAlignment="1">
      <alignment horizontal="left" wrapText="1"/>
    </xf>
    <xf numFmtId="0" fontId="25" fillId="0" borderId="11" xfId="0" applyFont="1" applyBorder="1" applyAlignment="1">
      <alignment wrapText="1"/>
    </xf>
    <xf numFmtId="0" fontId="25" fillId="0" borderId="0" xfId="0" applyFont="1" applyAlignment="1">
      <alignment wrapText="1"/>
    </xf>
    <xf numFmtId="0" fontId="1" fillId="4" borderId="37" xfId="0" applyFont="1" applyFill="1" applyBorder="1" applyProtection="1">
      <protection locked="0"/>
    </xf>
    <xf numFmtId="0" fontId="6" fillId="0" borderId="8" xfId="0" applyFont="1" applyBorder="1" applyAlignment="1">
      <alignment horizontal="left" vertical="justify" wrapText="1"/>
    </xf>
    <xf numFmtId="0" fontId="6" fillId="0" borderId="0" xfId="0" applyFont="1" applyAlignment="1">
      <alignment horizontal="left" vertical="justify"/>
    </xf>
    <xf numFmtId="0" fontId="6" fillId="0" borderId="6" xfId="0" applyFont="1" applyBorder="1" applyAlignment="1">
      <alignment horizontal="left" vertical="justify"/>
    </xf>
    <xf numFmtId="0" fontId="25" fillId="2" borderId="8" xfId="0" applyFont="1" applyFill="1" applyBorder="1"/>
    <xf numFmtId="0" fontId="25" fillId="2" borderId="6" xfId="0" applyFont="1" applyFill="1" applyBorder="1"/>
    <xf numFmtId="0" fontId="6" fillId="4" borderId="8" xfId="0" applyFont="1" applyFill="1" applyBorder="1" applyAlignment="1">
      <alignment horizontal="left" vertical="center" wrapText="1"/>
    </xf>
    <xf numFmtId="0" fontId="6" fillId="4" borderId="0" xfId="0" applyFont="1" applyFill="1" applyAlignment="1">
      <alignment horizontal="left" vertical="center"/>
    </xf>
    <xf numFmtId="0" fontId="6" fillId="4" borderId="6" xfId="0" applyFont="1" applyFill="1" applyBorder="1" applyAlignment="1">
      <alignment horizontal="left" vertical="center"/>
    </xf>
    <xf numFmtId="0" fontId="25" fillId="2" borderId="7" xfId="0" applyFont="1" applyFill="1" applyBorder="1"/>
    <xf numFmtId="0" fontId="25" fillId="2" borderId="4" xfId="0" applyFont="1" applyFill="1" applyBorder="1"/>
    <xf numFmtId="0" fontId="37" fillId="2" borderId="0" xfId="0" applyFont="1" applyFill="1" applyAlignment="1" applyProtection="1">
      <alignment vertical="center" wrapText="1"/>
      <protection locked="0"/>
    </xf>
    <xf numFmtId="0" fontId="47" fillId="2" borderId="0" xfId="0" applyFont="1" applyFill="1"/>
    <xf numFmtId="0" fontId="46" fillId="2" borderId="0" xfId="0" applyFont="1" applyFill="1"/>
    <xf numFmtId="0" fontId="47" fillId="0" borderId="0" xfId="0" applyFont="1"/>
    <xf numFmtId="0" fontId="5" fillId="2" borderId="0" xfId="0" applyFont="1" applyFill="1"/>
    <xf numFmtId="0" fontId="25" fillId="0" borderId="0" xfId="0" applyFont="1" applyAlignment="1">
      <alignment horizontal="left"/>
    </xf>
    <xf numFmtId="0" fontId="49" fillId="0" borderId="0" xfId="0" applyFont="1"/>
    <xf numFmtId="0" fontId="49" fillId="0" borderId="0" xfId="0" applyFont="1" applyAlignment="1">
      <alignment horizontal="left"/>
    </xf>
    <xf numFmtId="0" fontId="0" fillId="0" borderId="0" xfId="0" quotePrefix="1"/>
    <xf numFmtId="0" fontId="50" fillId="0" borderId="0" xfId="0" applyFont="1"/>
    <xf numFmtId="0" fontId="50" fillId="0" borderId="0" xfId="0" quotePrefix="1" applyFont="1"/>
    <xf numFmtId="0" fontId="47" fillId="2" borderId="0" xfId="0" quotePrefix="1" applyFont="1" applyFill="1"/>
    <xf numFmtId="0" fontId="51" fillId="2" borderId="0" xfId="0" applyFont="1" applyFill="1"/>
    <xf numFmtId="0" fontId="10" fillId="3" borderId="31" xfId="3" applyFill="1" applyBorder="1" applyAlignment="1">
      <alignment horizontal="center" vertical="center"/>
    </xf>
    <xf numFmtId="0" fontId="13" fillId="41" borderId="0" xfId="0" applyFont="1" applyFill="1"/>
    <xf numFmtId="0" fontId="10" fillId="41" borderId="0" xfId="3" applyFill="1"/>
    <xf numFmtId="0" fontId="10" fillId="3" borderId="13" xfId="3" applyFill="1" applyBorder="1" applyAlignment="1">
      <alignment vertical="center"/>
    </xf>
    <xf numFmtId="0" fontId="10" fillId="3" borderId="24" xfId="3" applyFill="1" applyBorder="1" applyAlignment="1">
      <alignment vertical="center"/>
    </xf>
    <xf numFmtId="0" fontId="10" fillId="3" borderId="22" xfId="3" applyFill="1" applyBorder="1" applyAlignment="1">
      <alignment vertical="center"/>
    </xf>
    <xf numFmtId="0" fontId="8" fillId="3" borderId="24" xfId="3" applyFont="1" applyFill="1" applyBorder="1" applyAlignment="1">
      <alignment vertical="center"/>
    </xf>
    <xf numFmtId="0" fontId="10" fillId="0" borderId="11" xfId="3" applyBorder="1" applyAlignment="1">
      <alignment vertical="center"/>
    </xf>
    <xf numFmtId="0" fontId="10" fillId="0" borderId="0" xfId="3" applyAlignment="1">
      <alignment vertical="center"/>
    </xf>
    <xf numFmtId="0" fontId="10" fillId="0" borderId="9" xfId="3" applyBorder="1" applyAlignment="1">
      <alignment vertical="center"/>
    </xf>
    <xf numFmtId="0" fontId="10" fillId="0" borderId="2" xfId="3" applyBorder="1" applyAlignment="1">
      <alignment vertical="center"/>
    </xf>
    <xf numFmtId="0" fontId="67" fillId="2" borderId="0" xfId="0" applyFont="1" applyFill="1" applyAlignment="1">
      <alignment horizontal="left" vertical="center"/>
    </xf>
    <xf numFmtId="0" fontId="69" fillId="2" borderId="0" xfId="0" applyFont="1" applyFill="1" applyAlignment="1">
      <alignment horizontal="left" vertical="center" indent="1"/>
    </xf>
    <xf numFmtId="0" fontId="70" fillId="2" borderId="0" xfId="0" applyFont="1" applyFill="1" applyAlignment="1">
      <alignment horizontal="left" vertical="center" indent="3"/>
    </xf>
    <xf numFmtId="0" fontId="0" fillId="2" borderId="0" xfId="0" quotePrefix="1" applyFill="1"/>
    <xf numFmtId="0" fontId="70" fillId="2" borderId="0" xfId="0" applyFont="1" applyFill="1" applyAlignment="1">
      <alignment horizontal="justify" vertical="center"/>
    </xf>
    <xf numFmtId="0" fontId="72" fillId="2" borderId="0" xfId="0" applyFont="1" applyFill="1" applyAlignment="1">
      <alignment horizontal="justify" vertical="center"/>
    </xf>
    <xf numFmtId="0" fontId="74" fillId="2" borderId="0" xfId="0" applyFont="1" applyFill="1" applyAlignment="1">
      <alignment horizontal="justify" vertical="center"/>
    </xf>
    <xf numFmtId="0" fontId="74" fillId="2" borderId="0" xfId="0" applyFont="1" applyFill="1" applyAlignment="1">
      <alignment horizontal="left" vertical="center" indent="9"/>
    </xf>
    <xf numFmtId="0" fontId="76" fillId="2" borderId="0" xfId="0" applyFont="1" applyFill="1" applyAlignment="1">
      <alignment horizontal="left" vertical="center" indent="14"/>
    </xf>
    <xf numFmtId="0" fontId="69" fillId="2" borderId="0" xfId="0" applyFont="1" applyFill="1" applyAlignment="1">
      <alignment horizontal="justify" vertical="center"/>
    </xf>
    <xf numFmtId="0" fontId="69" fillId="2" borderId="0" xfId="0" applyFont="1" applyFill="1" applyAlignment="1">
      <alignment vertical="center"/>
    </xf>
    <xf numFmtId="0" fontId="77" fillId="2" borderId="0" xfId="0" applyFont="1" applyFill="1" applyAlignment="1">
      <alignment horizontal="right"/>
    </xf>
    <xf numFmtId="0" fontId="6" fillId="0" borderId="0" xfId="0" applyFont="1" applyAlignment="1">
      <alignment horizontal="left" vertical="top"/>
    </xf>
    <xf numFmtId="0" fontId="76" fillId="2" borderId="0" xfId="0" applyFont="1" applyFill="1" applyAlignment="1">
      <alignment horizontal="left" vertical="center" wrapText="1" indent="14"/>
    </xf>
    <xf numFmtId="0" fontId="81" fillId="41" borderId="0" xfId="0" applyFont="1" applyFill="1"/>
    <xf numFmtId="0" fontId="25" fillId="42" borderId="11" xfId="0" applyFont="1" applyFill="1" applyBorder="1"/>
    <xf numFmtId="0" fontId="25" fillId="42" borderId="10" xfId="0" applyFont="1" applyFill="1" applyBorder="1"/>
    <xf numFmtId="0" fontId="25" fillId="42" borderId="8" xfId="0" applyFont="1" applyFill="1" applyBorder="1"/>
    <xf numFmtId="0" fontId="25" fillId="42" borderId="0" xfId="0" applyFont="1" applyFill="1"/>
    <xf numFmtId="0" fontId="25" fillId="42" borderId="6" xfId="0" applyFont="1" applyFill="1" applyBorder="1"/>
    <xf numFmtId="0" fontId="25" fillId="42" borderId="7" xfId="0" applyFont="1" applyFill="1" applyBorder="1"/>
    <xf numFmtId="0" fontId="25" fillId="42" borderId="5" xfId="0" applyFont="1" applyFill="1" applyBorder="1"/>
    <xf numFmtId="0" fontId="25" fillId="42" borderId="4" xfId="0" applyFont="1" applyFill="1" applyBorder="1"/>
    <xf numFmtId="0" fontId="36" fillId="0" borderId="11" xfId="0" applyFont="1" applyBorder="1" applyAlignment="1">
      <alignment horizontal="center" vertical="center"/>
    </xf>
    <xf numFmtId="0" fontId="36" fillId="0" borderId="10" xfId="0" applyFont="1" applyBorder="1" applyAlignment="1">
      <alignment horizontal="center" vertical="center"/>
    </xf>
    <xf numFmtId="0" fontId="36" fillId="0" borderId="7" xfId="0" applyFont="1" applyBorder="1" applyAlignment="1">
      <alignment horizontal="center" vertical="center"/>
    </xf>
    <xf numFmtId="0" fontId="36" fillId="0" borderId="5" xfId="0" applyFont="1" applyBorder="1" applyAlignment="1">
      <alignment horizontal="center" vertical="center"/>
    </xf>
    <xf numFmtId="0" fontId="36" fillId="0" borderId="4" xfId="0" applyFont="1" applyBorder="1" applyAlignment="1">
      <alignment horizontal="center" vertical="center"/>
    </xf>
    <xf numFmtId="0" fontId="29" fillId="0" borderId="11" xfId="0" applyFont="1" applyBorder="1"/>
    <xf numFmtId="0" fontId="29" fillId="0" borderId="10" xfId="0" applyFont="1" applyBorder="1"/>
    <xf numFmtId="0" fontId="17" fillId="0" borderId="8" xfId="0" applyFont="1" applyBorder="1"/>
    <xf numFmtId="0" fontId="29" fillId="0" borderId="0" xfId="0" applyFont="1"/>
    <xf numFmtId="0" fontId="29" fillId="0" borderId="6" xfId="0" applyFont="1" applyBorder="1"/>
    <xf numFmtId="0" fontId="6" fillId="0" borderId="9" xfId="0" applyFont="1" applyBorder="1"/>
    <xf numFmtId="0" fontId="83" fillId="0" borderId="0" xfId="0" applyFont="1" applyAlignment="1">
      <alignment horizontal="center"/>
    </xf>
    <xf numFmtId="0" fontId="83" fillId="0" borderId="8" xfId="0" applyFont="1" applyBorder="1"/>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6" xfId="0" applyFont="1" applyBorder="1" applyAlignment="1">
      <alignment horizontal="center" vertical="center"/>
    </xf>
    <xf numFmtId="0" fontId="83" fillId="0" borderId="0" xfId="0" applyFont="1" applyAlignment="1">
      <alignment horizontal="left" vertical="center"/>
    </xf>
    <xf numFmtId="0" fontId="6" fillId="0" borderId="9" xfId="0" applyFont="1" applyBorder="1" applyAlignment="1">
      <alignment horizontal="left" vertical="center"/>
    </xf>
    <xf numFmtId="0" fontId="6" fillId="42" borderId="9" xfId="0" applyFont="1" applyFill="1" applyBorder="1"/>
    <xf numFmtId="0" fontId="83" fillId="42" borderId="0" xfId="0" applyFont="1" applyFill="1" applyAlignment="1">
      <alignment vertical="center"/>
    </xf>
    <xf numFmtId="0" fontId="83" fillId="0" borderId="0" xfId="0" applyFont="1"/>
    <xf numFmtId="0" fontId="85" fillId="2" borderId="0" xfId="0" applyFont="1" applyFill="1"/>
    <xf numFmtId="0" fontId="46" fillId="2" borderId="0" xfId="0" applyFont="1" applyFill="1" applyAlignment="1">
      <alignment horizontal="center"/>
    </xf>
    <xf numFmtId="0" fontId="91" fillId="0" borderId="0" xfId="0" applyFont="1"/>
    <xf numFmtId="0" fontId="0" fillId="0" borderId="37" xfId="0" applyBorder="1" applyAlignment="1" applyProtection="1">
      <alignment horizontal="center" vertical="center"/>
      <protection locked="0"/>
    </xf>
    <xf numFmtId="0" fontId="0" fillId="0" borderId="37" xfId="0" applyBorder="1" applyAlignment="1" applyProtection="1">
      <alignment horizontal="center" vertical="center" wrapText="1"/>
      <protection locked="0"/>
    </xf>
    <xf numFmtId="0" fontId="0" fillId="2" borderId="0" xfId="0" applyFill="1" applyAlignment="1">
      <alignment vertical="center"/>
    </xf>
    <xf numFmtId="0" fontId="0" fillId="2" borderId="0" xfId="0" applyFill="1" applyAlignment="1">
      <alignment horizontal="left" vertical="top" wrapText="1"/>
    </xf>
    <xf numFmtId="0" fontId="0" fillId="2" borderId="0" xfId="0" applyFill="1" applyAlignment="1">
      <alignment horizontal="left" vertical="top"/>
    </xf>
    <xf numFmtId="0" fontId="1" fillId="2" borderId="28" xfId="0" applyFont="1" applyFill="1" applyBorder="1" applyAlignment="1">
      <alignment horizontal="center" vertical="center" wrapText="1"/>
    </xf>
    <xf numFmtId="0" fontId="85" fillId="0" borderId="0" xfId="0" applyFont="1" applyAlignment="1">
      <alignment horizontal="left"/>
    </xf>
    <xf numFmtId="0" fontId="90" fillId="0" borderId="0" xfId="0" applyFont="1" applyAlignment="1">
      <alignment horizontal="left"/>
    </xf>
    <xf numFmtId="0" fontId="46" fillId="2" borderId="0" xfId="0" applyFont="1" applyFill="1" applyAlignment="1">
      <alignment horizontal="center" vertical="center"/>
    </xf>
    <xf numFmtId="0" fontId="17" fillId="0" borderId="0" xfId="0" applyFont="1" applyAlignment="1">
      <alignment horizontal="left" wrapText="1"/>
    </xf>
    <xf numFmtId="0" fontId="46" fillId="2" borderId="0" xfId="0" quotePrefix="1" applyFont="1" applyFill="1" applyAlignment="1">
      <alignment horizontal="center" vertical="center"/>
    </xf>
    <xf numFmtId="0" fontId="85" fillId="0" borderId="0" xfId="0" applyFont="1" applyAlignment="1">
      <alignment horizontal="left" vertical="top" wrapText="1"/>
    </xf>
    <xf numFmtId="0" fontId="13" fillId="0" borderId="0" xfId="0" applyFont="1" applyAlignment="1">
      <alignment horizontal="center"/>
    </xf>
    <xf numFmtId="0" fontId="0" fillId="0" borderId="0" xfId="0" applyAlignment="1">
      <alignment horizontal="center"/>
    </xf>
    <xf numFmtId="0" fontId="83" fillId="0" borderId="0" xfId="0" applyFont="1" applyAlignment="1">
      <alignment horizontal="center"/>
    </xf>
    <xf numFmtId="0" fontId="29" fillId="0" borderId="0" xfId="0" applyFont="1" applyAlignment="1">
      <alignment horizontal="center"/>
    </xf>
    <xf numFmtId="0" fontId="6" fillId="0" borderId="0" xfId="0" applyFont="1" applyAlignment="1">
      <alignment horizontal="left" vertical="top"/>
    </xf>
    <xf numFmtId="0" fontId="6" fillId="0" borderId="6" xfId="0" applyFont="1" applyBorder="1" applyAlignment="1">
      <alignment horizontal="left" vertical="top"/>
    </xf>
    <xf numFmtId="0" fontId="1" fillId="6" borderId="0" xfId="0" applyFont="1" applyFill="1" applyAlignment="1">
      <alignment horizontal="center" vertical="center" wrapText="1"/>
    </xf>
    <xf numFmtId="0" fontId="27" fillId="2" borderId="9" xfId="0" applyFont="1" applyFill="1" applyBorder="1" applyAlignment="1">
      <alignment horizontal="center"/>
    </xf>
    <xf numFmtId="0" fontId="27" fillId="2" borderId="11" xfId="0" applyFont="1" applyFill="1" applyBorder="1" applyAlignment="1">
      <alignment horizontal="center"/>
    </xf>
    <xf numFmtId="0" fontId="27" fillId="2" borderId="10" xfId="0" applyFont="1" applyFill="1" applyBorder="1" applyAlignment="1">
      <alignment horizontal="center"/>
    </xf>
    <xf numFmtId="0" fontId="25" fillId="2" borderId="8" xfId="0" applyFont="1" applyFill="1" applyBorder="1" applyAlignment="1">
      <alignment horizontal="left"/>
    </xf>
    <xf numFmtId="0" fontId="25" fillId="2" borderId="0" xfId="0" applyFont="1" applyFill="1" applyAlignment="1">
      <alignment horizontal="left"/>
    </xf>
    <xf numFmtId="0" fontId="17" fillId="0" borderId="34" xfId="0" applyFont="1" applyBorder="1" applyAlignment="1" applyProtection="1">
      <alignment horizontal="left" wrapText="1"/>
      <protection locked="0"/>
    </xf>
    <xf numFmtId="0" fontId="17" fillId="0" borderId="20" xfId="0" applyFont="1" applyBorder="1" applyAlignment="1" applyProtection="1">
      <alignment horizontal="left" wrapText="1"/>
      <protection locked="0"/>
    </xf>
    <xf numFmtId="0" fontId="17" fillId="0" borderId="21" xfId="0" applyFont="1" applyBorder="1" applyAlignment="1" applyProtection="1">
      <alignment horizontal="left" wrapText="1"/>
      <protection locked="0"/>
    </xf>
    <xf numFmtId="0" fontId="17" fillId="0" borderId="34" xfId="0" applyFont="1" applyBorder="1" applyAlignment="1" applyProtection="1">
      <alignment horizontal="left"/>
      <protection locked="0"/>
    </xf>
    <xf numFmtId="0" fontId="17" fillId="0" borderId="20" xfId="0" applyFont="1" applyBorder="1" applyAlignment="1" applyProtection="1">
      <alignment horizontal="left"/>
      <protection locked="0"/>
    </xf>
    <xf numFmtId="0" fontId="17" fillId="0" borderId="21" xfId="0" applyFont="1" applyBorder="1" applyAlignment="1" applyProtection="1">
      <alignment horizontal="left"/>
      <protection locked="0"/>
    </xf>
    <xf numFmtId="14" fontId="17" fillId="0" borderId="34" xfId="0" applyNumberFormat="1" applyFont="1" applyBorder="1" applyAlignment="1" applyProtection="1">
      <alignment horizontal="center"/>
      <protection locked="0"/>
    </xf>
    <xf numFmtId="14" fontId="17" fillId="0" borderId="20" xfId="0" applyNumberFormat="1" applyFont="1" applyBorder="1" applyAlignment="1" applyProtection="1">
      <alignment horizontal="center"/>
      <protection locked="0"/>
    </xf>
    <xf numFmtId="14" fontId="17" fillId="0" borderId="29" xfId="0" applyNumberFormat="1" applyFont="1" applyBorder="1" applyAlignment="1" applyProtection="1">
      <alignment horizontal="center"/>
      <protection locked="0"/>
    </xf>
    <xf numFmtId="0" fontId="1" fillId="2" borderId="0" xfId="0" applyFont="1" applyFill="1" applyAlignment="1">
      <alignment horizontal="center" vertical="center" wrapText="1"/>
    </xf>
    <xf numFmtId="0" fontId="1" fillId="2" borderId="33" xfId="0" applyFont="1" applyFill="1" applyBorder="1" applyAlignment="1">
      <alignment horizontal="center" vertical="center" wrapText="1"/>
    </xf>
    <xf numFmtId="9" fontId="1" fillId="0" borderId="34" xfId="1" applyFont="1" applyFill="1" applyBorder="1" applyAlignment="1" applyProtection="1">
      <alignment horizontal="left" vertical="center" wrapText="1"/>
      <protection locked="0"/>
    </xf>
    <xf numFmtId="9" fontId="1" fillId="0" borderId="20" xfId="1" applyFont="1" applyFill="1" applyBorder="1" applyAlignment="1" applyProtection="1">
      <alignment horizontal="left" vertical="center" wrapText="1"/>
      <protection locked="0"/>
    </xf>
    <xf numFmtId="9" fontId="1" fillId="0" borderId="21" xfId="1" applyFont="1" applyFill="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1" fillId="2" borderId="0" xfId="0" applyFont="1" applyFill="1" applyAlignment="1">
      <alignment horizontal="left" vertical="center" wrapText="1"/>
    </xf>
    <xf numFmtId="0" fontId="1" fillId="4" borderId="23" xfId="0" applyFont="1" applyFill="1" applyBorder="1" applyAlignment="1" applyProtection="1">
      <alignment horizontal="center" vertical="center" wrapText="1"/>
      <protection locked="0"/>
    </xf>
    <xf numFmtId="0" fontId="1" fillId="4" borderId="24"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1" fillId="0" borderId="37" xfId="0" applyFont="1" applyBorder="1" applyAlignment="1" applyProtection="1">
      <alignment horizontal="left" vertical="center" wrapText="1"/>
      <protection locked="0"/>
    </xf>
    <xf numFmtId="0" fontId="1" fillId="0" borderId="37" xfId="0" applyFont="1" applyBorder="1" applyAlignment="1">
      <alignment horizontal="left" vertical="center" wrapText="1"/>
    </xf>
    <xf numFmtId="0" fontId="1" fillId="0" borderId="37" xfId="0" applyFont="1" applyBorder="1" applyAlignment="1">
      <alignment horizontal="center" vertical="center" wrapText="1"/>
    </xf>
    <xf numFmtId="0" fontId="17" fillId="8" borderId="34" xfId="0" applyFont="1" applyFill="1" applyBorder="1" applyAlignment="1" applyProtection="1">
      <alignment horizontal="left" wrapText="1"/>
      <protection locked="0"/>
    </xf>
    <xf numFmtId="0" fontId="17" fillId="8" borderId="20" xfId="0" applyFont="1" applyFill="1" applyBorder="1" applyAlignment="1" applyProtection="1">
      <alignment horizontal="left" wrapText="1"/>
      <protection locked="0"/>
    </xf>
    <xf numFmtId="0" fontId="17" fillId="8" borderId="21" xfId="0" applyFont="1" applyFill="1" applyBorder="1" applyAlignment="1" applyProtection="1">
      <alignment horizontal="left" wrapText="1"/>
      <protection locked="0"/>
    </xf>
    <xf numFmtId="0" fontId="6" fillId="4" borderId="0" xfId="0" applyFont="1" applyFill="1" applyAlignment="1">
      <alignment horizontal="center" vertical="center"/>
    </xf>
    <xf numFmtId="0" fontId="6" fillId="4" borderId="6" xfId="0" applyFont="1" applyFill="1" applyBorder="1" applyAlignment="1">
      <alignment horizontal="center" vertical="center"/>
    </xf>
    <xf numFmtId="0" fontId="1" fillId="2" borderId="0" xfId="0" applyFont="1" applyFill="1" applyAlignment="1">
      <alignment vertical="center" wrapText="1"/>
    </xf>
    <xf numFmtId="0" fontId="25" fillId="0" borderId="8" xfId="0" applyFont="1" applyBorder="1" applyAlignment="1">
      <alignment horizontal="left"/>
    </xf>
    <xf numFmtId="0" fontId="25" fillId="0" borderId="0" xfId="0" applyFont="1" applyAlignment="1">
      <alignment horizontal="left"/>
    </xf>
    <xf numFmtId="0" fontId="1" fillId="2" borderId="0" xfId="0" applyFont="1" applyFill="1" applyAlignment="1">
      <alignment horizontal="center" vertical="center"/>
    </xf>
    <xf numFmtId="0" fontId="1" fillId="0" borderId="34"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2" borderId="33" xfId="0" applyFont="1" applyFill="1" applyBorder="1" applyAlignment="1">
      <alignment vertical="center" wrapText="1"/>
    </xf>
    <xf numFmtId="0" fontId="6" fillId="2" borderId="34"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25" fillId="0" borderId="20"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0" fontId="30" fillId="0" borderId="34" xfId="2" applyFont="1" applyBorder="1" applyAlignment="1" applyProtection="1">
      <alignment horizontal="left"/>
      <protection locked="0"/>
    </xf>
    <xf numFmtId="0" fontId="1" fillId="0" borderId="20" xfId="0" applyFont="1" applyBorder="1" applyAlignment="1" applyProtection="1">
      <alignment horizontal="left"/>
      <protection locked="0"/>
    </xf>
    <xf numFmtId="0" fontId="1" fillId="0" borderId="21" xfId="0" applyFont="1" applyBorder="1" applyAlignment="1" applyProtection="1">
      <alignment horizontal="left"/>
      <protection locked="0"/>
    </xf>
    <xf numFmtId="0" fontId="1" fillId="2" borderId="33" xfId="0" applyFont="1" applyFill="1" applyBorder="1" applyAlignment="1">
      <alignment horizontal="left" vertical="center" wrapText="1"/>
    </xf>
    <xf numFmtId="0" fontId="1" fillId="6" borderId="0" xfId="0" applyFont="1" applyFill="1" applyAlignment="1">
      <alignment horizontal="left" vertical="center" wrapText="1"/>
    </xf>
    <xf numFmtId="0" fontId="25" fillId="0" borderId="34" xfId="0" applyFont="1" applyBorder="1" applyAlignment="1" applyProtection="1">
      <alignment horizontal="left" vertical="center" wrapText="1"/>
      <protection locked="0"/>
    </xf>
    <xf numFmtId="0" fontId="1" fillId="0" borderId="0" xfId="0" applyFont="1" applyAlignment="1">
      <alignment horizontal="center" vertical="center" wrapText="1"/>
    </xf>
    <xf numFmtId="0" fontId="18" fillId="0" borderId="34" xfId="2" applyBorder="1" applyAlignment="1" applyProtection="1">
      <alignment horizontal="left"/>
      <protection locked="0"/>
    </xf>
    <xf numFmtId="1" fontId="1" fillId="0" borderId="34" xfId="0" applyNumberFormat="1" applyFont="1" applyBorder="1" applyAlignment="1" applyProtection="1">
      <alignment horizontal="center" vertical="center" wrapText="1"/>
      <protection locked="0"/>
    </xf>
    <xf numFmtId="1" fontId="1" fillId="0" borderId="20" xfId="0" applyNumberFormat="1" applyFont="1" applyBorder="1" applyAlignment="1" applyProtection="1">
      <alignment horizontal="center" vertical="center" wrapText="1"/>
      <protection locked="0"/>
    </xf>
    <xf numFmtId="1" fontId="1" fillId="0" borderId="21"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0" fontId="78" fillId="0" borderId="9" xfId="0" applyFont="1" applyBorder="1" applyAlignment="1">
      <alignment horizontal="center"/>
    </xf>
    <xf numFmtId="0" fontId="78" fillId="0" borderId="11" xfId="0" applyFont="1" applyBorder="1" applyAlignment="1">
      <alignment horizontal="center"/>
    </xf>
    <xf numFmtId="0" fontId="78" fillId="0" borderId="10" xfId="0" applyFont="1" applyBorder="1" applyAlignment="1">
      <alignment horizontal="center"/>
    </xf>
    <xf numFmtId="0" fontId="24" fillId="5" borderId="34" xfId="0" applyFont="1" applyFill="1" applyBorder="1" applyAlignment="1">
      <alignment horizontal="center" vertical="center" wrapText="1"/>
    </xf>
    <xf numFmtId="0" fontId="24" fillId="5" borderId="20" xfId="0" applyFont="1" applyFill="1" applyBorder="1" applyAlignment="1">
      <alignment horizontal="center" vertical="center" wrapText="1"/>
    </xf>
    <xf numFmtId="0" fontId="24" fillId="5" borderId="21" xfId="0" applyFont="1" applyFill="1" applyBorder="1" applyAlignment="1">
      <alignment horizontal="center" vertical="center" wrapText="1"/>
    </xf>
    <xf numFmtId="14" fontId="17" fillId="8" borderId="34" xfId="0" applyNumberFormat="1" applyFont="1" applyFill="1" applyBorder="1" applyAlignment="1" applyProtection="1">
      <alignment horizontal="left" wrapText="1"/>
      <protection locked="0"/>
    </xf>
    <xf numFmtId="0" fontId="17" fillId="8" borderId="29" xfId="0" applyFont="1" applyFill="1" applyBorder="1" applyAlignment="1" applyProtection="1">
      <alignment horizontal="left" wrapText="1"/>
      <protection locked="0"/>
    </xf>
    <xf numFmtId="0" fontId="84" fillId="0" borderId="8"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6" fillId="0" borderId="8" xfId="0" applyFont="1" applyBorder="1" applyAlignment="1">
      <alignment horizontal="left" vertical="justify" wrapText="1"/>
    </xf>
    <xf numFmtId="0" fontId="6" fillId="0" borderId="0" xfId="0" applyFont="1" applyAlignment="1">
      <alignment horizontal="left" vertical="justify"/>
    </xf>
    <xf numFmtId="0" fontId="6" fillId="0" borderId="6" xfId="0" applyFont="1" applyBorder="1" applyAlignment="1">
      <alignment horizontal="left" vertical="justify"/>
    </xf>
    <xf numFmtId="3" fontId="1" fillId="0" borderId="34" xfId="0" applyNumberFormat="1" applyFont="1" applyBorder="1" applyAlignment="1" applyProtection="1">
      <alignment horizontal="left" vertical="center" wrapText="1"/>
      <protection locked="0"/>
    </xf>
    <xf numFmtId="0" fontId="1" fillId="0" borderId="20" xfId="0" applyFont="1" applyBorder="1" applyAlignment="1">
      <alignment horizontal="center" vertical="center" wrapText="1"/>
    </xf>
    <xf numFmtId="0" fontId="25" fillId="0" borderId="21" xfId="0" applyFont="1" applyBorder="1" applyAlignment="1">
      <alignment horizontal="center" vertical="center" wrapText="1"/>
    </xf>
    <xf numFmtId="0" fontId="1" fillId="0" borderId="34"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34" xfId="0" applyFont="1" applyBorder="1" applyAlignment="1">
      <alignment horizontal="center" vertical="center" wrapText="1"/>
    </xf>
    <xf numFmtId="0" fontId="1" fillId="0" borderId="21" xfId="0" applyFont="1" applyBorder="1" applyAlignment="1">
      <alignment horizontal="center" vertical="center" wrapText="1"/>
    </xf>
    <xf numFmtId="0" fontId="1" fillId="6" borderId="33" xfId="0" applyFont="1" applyFill="1" applyBorder="1" applyAlignment="1">
      <alignment horizontal="left" vertical="center" wrapText="1"/>
    </xf>
    <xf numFmtId="10" fontId="1" fillId="0" borderId="34" xfId="0" applyNumberFormat="1" applyFont="1" applyBorder="1" applyAlignment="1" applyProtection="1">
      <alignment horizontal="center" vertical="center" wrapText="1"/>
      <protection locked="0"/>
    </xf>
    <xf numFmtId="10" fontId="1" fillId="0" borderId="20" xfId="0" applyNumberFormat="1" applyFont="1" applyBorder="1" applyAlignment="1" applyProtection="1">
      <alignment horizontal="center" vertical="center" wrapText="1"/>
      <protection locked="0"/>
    </xf>
    <xf numFmtId="10" fontId="1" fillId="0" borderId="21" xfId="0" applyNumberFormat="1" applyFont="1" applyBorder="1" applyAlignment="1" applyProtection="1">
      <alignment horizontal="center" vertical="center" wrapText="1"/>
      <protection locked="0"/>
    </xf>
    <xf numFmtId="0" fontId="25" fillId="0" borderId="37" xfId="0" applyFont="1" applyBorder="1" applyAlignment="1" applyProtection="1">
      <alignment horizontal="center"/>
      <protection locked="0"/>
    </xf>
    <xf numFmtId="164" fontId="1" fillId="0" borderId="34" xfId="0" applyNumberFormat="1" applyFont="1" applyBorder="1" applyAlignment="1" applyProtection="1">
      <alignment horizontal="center" vertical="center" wrapText="1"/>
      <protection locked="0"/>
    </xf>
    <xf numFmtId="164" fontId="1" fillId="0" borderId="20" xfId="0" applyNumberFormat="1" applyFont="1" applyBorder="1" applyAlignment="1" applyProtection="1">
      <alignment horizontal="center" vertical="center" wrapText="1"/>
      <protection locked="0"/>
    </xf>
    <xf numFmtId="164" fontId="1" fillId="0" borderId="21" xfId="0" applyNumberFormat="1" applyFont="1" applyBorder="1" applyAlignment="1" applyProtection="1">
      <alignment horizontal="center" vertical="center" wrapText="1"/>
      <protection locked="0"/>
    </xf>
    <xf numFmtId="0" fontId="1" fillId="2" borderId="0" xfId="0" applyFont="1" applyFill="1" applyAlignment="1">
      <alignment horizontal="right" vertical="center" wrapText="1"/>
    </xf>
    <xf numFmtId="0" fontId="18" fillId="0" borderId="34" xfId="2" applyFill="1" applyBorder="1" applyAlignment="1" applyProtection="1">
      <alignment horizontal="left"/>
      <protection locked="0"/>
    </xf>
    <xf numFmtId="0" fontId="6" fillId="0" borderId="37" xfId="0" applyFont="1" applyBorder="1" applyAlignment="1" applyProtection="1">
      <alignment horizontal="left" vertical="center" wrapText="1"/>
      <protection locked="0"/>
    </xf>
    <xf numFmtId="0" fontId="1" fillId="6" borderId="34"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5" fillId="0" borderId="37" xfId="0" applyFont="1" applyBorder="1" applyAlignment="1">
      <alignment horizont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7" xfId="0" applyFont="1" applyBorder="1" applyAlignment="1">
      <alignment horizontal="center" vertical="center" wrapText="1"/>
    </xf>
    <xf numFmtId="164" fontId="25" fillId="0" borderId="34" xfId="0" applyNumberFormat="1" applyFont="1" applyBorder="1" applyAlignment="1" applyProtection="1">
      <alignment horizontal="center"/>
      <protection locked="0"/>
    </xf>
    <xf numFmtId="164" fontId="25" fillId="0" borderId="20" xfId="0" applyNumberFormat="1" applyFont="1" applyBorder="1" applyAlignment="1" applyProtection="1">
      <alignment horizontal="center"/>
      <protection locked="0"/>
    </xf>
    <xf numFmtId="164" fontId="25" fillId="0" borderId="21" xfId="0" applyNumberFormat="1" applyFont="1" applyBorder="1" applyAlignment="1" applyProtection="1">
      <alignment horizontal="center"/>
      <protection locked="0"/>
    </xf>
    <xf numFmtId="0" fontId="25" fillId="0" borderId="34" xfId="0" applyFont="1" applyBorder="1" applyAlignment="1" applyProtection="1">
      <alignment horizontal="left"/>
      <protection locked="0"/>
    </xf>
    <xf numFmtId="0" fontId="25" fillId="0" borderId="20" xfId="0" applyFont="1" applyBorder="1" applyAlignment="1" applyProtection="1">
      <alignment horizontal="left"/>
      <protection locked="0"/>
    </xf>
    <xf numFmtId="0" fontId="25" fillId="0" borderId="21" xfId="0" applyFont="1" applyBorder="1" applyAlignment="1" applyProtection="1">
      <alignment horizontal="left"/>
      <protection locked="0"/>
    </xf>
    <xf numFmtId="0" fontId="1" fillId="4" borderId="23"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1" fillId="4" borderId="27" xfId="0" applyFont="1" applyFill="1" applyBorder="1" applyAlignment="1" applyProtection="1">
      <alignment horizontal="left" vertical="top" wrapText="1"/>
      <protection locked="0"/>
    </xf>
    <xf numFmtId="0" fontId="1" fillId="4" borderId="22"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1" fillId="4" borderId="18" xfId="0" applyFont="1" applyFill="1" applyBorder="1" applyAlignment="1" applyProtection="1">
      <alignment horizontal="left" vertical="top" wrapText="1"/>
      <protection locked="0"/>
    </xf>
    <xf numFmtId="0" fontId="6" fillId="2" borderId="0" xfId="0" applyFont="1" applyFill="1" applyAlignment="1">
      <alignment horizontal="left" vertical="center" wrapText="1"/>
    </xf>
    <xf numFmtId="0" fontId="1" fillId="2" borderId="0" xfId="0" applyFont="1" applyFill="1" applyAlignment="1">
      <alignment horizontal="left" vertical="top" wrapText="1"/>
    </xf>
    <xf numFmtId="0" fontId="1" fillId="0" borderId="23"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27"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6" borderId="33" xfId="0" applyFont="1" applyFill="1" applyBorder="1" applyAlignment="1">
      <alignment horizontal="center" vertical="center" wrapText="1"/>
    </xf>
    <xf numFmtId="0" fontId="17" fillId="0" borderId="34" xfId="0" applyFont="1" applyBorder="1" applyAlignment="1" applyProtection="1">
      <alignment horizontal="left" vertical="center" wrapText="1"/>
      <protection locked="0"/>
    </xf>
    <xf numFmtId="0" fontId="17" fillId="0" borderId="20"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wrapText="1"/>
      <protection locked="0"/>
    </xf>
    <xf numFmtId="0" fontId="3" fillId="7" borderId="0" xfId="0" applyFont="1" applyFill="1" applyAlignment="1">
      <alignment horizontal="left" vertical="top" wrapText="1"/>
    </xf>
    <xf numFmtId="0" fontId="3" fillId="7" borderId="0" xfId="0" applyFont="1" applyFill="1" applyAlignment="1">
      <alignment horizontal="left" vertical="center" wrapText="1"/>
    </xf>
    <xf numFmtId="0" fontId="3" fillId="7" borderId="0" xfId="0" applyFont="1" applyFill="1" applyAlignment="1">
      <alignment horizontal="center" vertical="top" wrapText="1"/>
    </xf>
    <xf numFmtId="0" fontId="1" fillId="0" borderId="37" xfId="0" applyFont="1" applyBorder="1" applyAlignment="1" applyProtection="1">
      <alignment horizontal="left" vertical="top" wrapText="1"/>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2" fillId="2" borderId="0" xfId="0" applyFont="1" applyFill="1" applyAlignment="1">
      <alignment horizontal="left" wrapText="1"/>
    </xf>
    <xf numFmtId="0" fontId="26" fillId="2" borderId="0" xfId="0" applyFont="1" applyFill="1" applyAlignment="1">
      <alignment horizontal="left"/>
    </xf>
    <xf numFmtId="0" fontId="25" fillId="2" borderId="0" xfId="0" quotePrefix="1" applyFont="1" applyFill="1" applyAlignment="1">
      <alignment horizontal="left"/>
    </xf>
    <xf numFmtId="0" fontId="25" fillId="2" borderId="0" xfId="0" quotePrefix="1" applyFont="1" applyFill="1" applyAlignment="1">
      <alignment horizontal="left" vertical="top" wrapText="1"/>
    </xf>
    <xf numFmtId="0" fontId="25" fillId="2" borderId="0" xfId="0" quotePrefix="1" applyFont="1" applyFill="1" applyAlignment="1">
      <alignment horizontal="left" wrapText="1"/>
    </xf>
    <xf numFmtId="0" fontId="52" fillId="2" borderId="0" xfId="0" applyFont="1" applyFill="1" applyAlignment="1">
      <alignment horizontal="left" wrapText="1"/>
    </xf>
    <xf numFmtId="0" fontId="0" fillId="2" borderId="0" xfId="0" applyFill="1" applyAlignment="1">
      <alignment horizontal="left" vertical="top" wrapText="1"/>
    </xf>
    <xf numFmtId="0" fontId="88" fillId="4" borderId="1" xfId="0" applyFont="1" applyFill="1" applyBorder="1" applyAlignment="1">
      <alignment horizontal="center" vertical="center"/>
    </xf>
    <xf numFmtId="0" fontId="88" fillId="4" borderId="2" xfId="0" applyFont="1" applyFill="1" applyBorder="1" applyAlignment="1">
      <alignment horizontal="center" vertical="center"/>
    </xf>
    <xf numFmtId="0" fontId="88" fillId="4" borderId="3" xfId="0" applyFont="1" applyFill="1" applyBorder="1" applyAlignment="1">
      <alignment horizontal="center" vertical="center"/>
    </xf>
    <xf numFmtId="0" fontId="0" fillId="2" borderId="0" xfId="0" applyFill="1" applyAlignment="1">
      <alignment horizontal="left" vertical="center"/>
    </xf>
    <xf numFmtId="0" fontId="1" fillId="2" borderId="33" xfId="0" applyFont="1" applyFill="1" applyBorder="1" applyAlignment="1">
      <alignment horizontal="left" vertical="top" wrapText="1"/>
    </xf>
    <xf numFmtId="0" fontId="25" fillId="0" borderId="34" xfId="0" applyFont="1" applyBorder="1" applyAlignment="1" applyProtection="1">
      <alignment horizontal="left" vertical="top" wrapText="1"/>
      <protection locked="0"/>
    </xf>
    <xf numFmtId="0" fontId="25" fillId="0" borderId="20" xfId="0" applyFont="1" applyBorder="1" applyAlignment="1" applyProtection="1">
      <alignment horizontal="left" vertical="top" wrapText="1"/>
      <protection locked="0"/>
    </xf>
    <xf numFmtId="0" fontId="25" fillId="0" borderId="21" xfId="0" applyFont="1" applyBorder="1" applyAlignment="1" applyProtection="1">
      <alignment horizontal="left" vertical="top" wrapText="1"/>
      <protection locked="0"/>
    </xf>
    <xf numFmtId="0" fontId="1" fillId="0" borderId="34"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1" fillId="2" borderId="0" xfId="0" applyFont="1" applyFill="1" applyAlignment="1">
      <alignment horizontal="center"/>
    </xf>
    <xf numFmtId="0" fontId="1" fillId="0" borderId="34"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24" fillId="5" borderId="34" xfId="0" applyFont="1" applyFill="1" applyBorder="1" applyAlignment="1">
      <alignment horizontal="center" vertical="center"/>
    </xf>
    <xf numFmtId="0" fontId="24" fillId="5" borderId="20" xfId="0" applyFont="1" applyFill="1" applyBorder="1" applyAlignment="1">
      <alignment horizontal="center" vertical="center"/>
    </xf>
    <xf numFmtId="0" fontId="24" fillId="5" borderId="21" xfId="0" applyFont="1" applyFill="1" applyBorder="1" applyAlignment="1">
      <alignment horizontal="center" vertical="center"/>
    </xf>
    <xf numFmtId="0" fontId="25" fillId="2" borderId="34" xfId="0" applyFont="1" applyFill="1" applyBorder="1" applyAlignment="1">
      <alignment horizontal="center"/>
    </xf>
    <xf numFmtId="0" fontId="25" fillId="2" borderId="21" xfId="0" applyFont="1" applyFill="1" applyBorder="1" applyAlignment="1">
      <alignment horizontal="center"/>
    </xf>
    <xf numFmtId="0" fontId="1" fillId="2" borderId="0" xfId="0" applyFont="1" applyFill="1" applyAlignment="1">
      <alignment horizontal="left" vertical="center"/>
    </xf>
    <xf numFmtId="0" fontId="2" fillId="2" borderId="34"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1" fillId="2" borderId="0" xfId="0" applyFont="1" applyFill="1" applyAlignment="1">
      <alignment horizontal="left" wrapText="1"/>
    </xf>
    <xf numFmtId="0" fontId="25" fillId="2" borderId="0" xfId="0" applyFont="1" applyFill="1" applyAlignment="1">
      <alignment horizontal="center" wrapText="1"/>
    </xf>
    <xf numFmtId="0" fontId="25" fillId="0" borderId="34" xfId="0" applyFont="1" applyBorder="1" applyAlignment="1" applyProtection="1">
      <alignment horizontal="left" wrapText="1"/>
      <protection locked="0"/>
    </xf>
    <xf numFmtId="0" fontId="25" fillId="0" borderId="20" xfId="0" applyFont="1" applyBorder="1" applyAlignment="1" applyProtection="1">
      <alignment horizontal="left" wrapText="1"/>
      <protection locked="0"/>
    </xf>
    <xf numFmtId="0" fontId="25" fillId="0" borderId="21" xfId="0" applyFont="1" applyBorder="1" applyAlignment="1" applyProtection="1">
      <alignment horizontal="left" wrapText="1"/>
      <protection locked="0"/>
    </xf>
    <xf numFmtId="0" fontId="1" fillId="2" borderId="0" xfId="0" applyFont="1" applyFill="1" applyAlignment="1">
      <alignment horizontal="left"/>
    </xf>
    <xf numFmtId="0" fontId="24" fillId="5" borderId="8" xfId="0" applyFont="1" applyFill="1" applyBorder="1" applyAlignment="1">
      <alignment horizontal="center" vertical="center"/>
    </xf>
    <xf numFmtId="0" fontId="24" fillId="5" borderId="0" xfId="0" applyFont="1" applyFill="1" applyAlignment="1">
      <alignment horizontal="center" vertical="center"/>
    </xf>
    <xf numFmtId="0" fontId="3" fillId="2" borderId="37" xfId="0" applyFont="1" applyFill="1" applyBorder="1" applyAlignment="1">
      <alignment horizontal="center" vertical="center"/>
    </xf>
    <xf numFmtId="0" fontId="25" fillId="2" borderId="37" xfId="0" applyFont="1" applyFill="1" applyBorder="1" applyAlignment="1">
      <alignment horizontal="center"/>
    </xf>
    <xf numFmtId="0" fontId="3" fillId="2" borderId="34"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1" fillId="0" borderId="34"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21" xfId="0" applyFont="1" applyBorder="1" applyAlignment="1" applyProtection="1">
      <alignment horizontal="left" vertical="center"/>
      <protection locked="0"/>
    </xf>
    <xf numFmtId="0" fontId="28" fillId="2" borderId="0" xfId="0" applyFont="1" applyFill="1" applyAlignment="1">
      <alignment horizontal="center"/>
    </xf>
    <xf numFmtId="0" fontId="83" fillId="42" borderId="0" xfId="0" applyFont="1" applyFill="1" applyAlignment="1">
      <alignment horizontal="left" vertical="center"/>
    </xf>
    <xf numFmtId="0" fontId="1" fillId="4" borderId="0" xfId="0" applyFont="1" applyFill="1" applyAlignment="1" applyProtection="1">
      <alignment horizontal="left"/>
      <protection locked="0"/>
    </xf>
    <xf numFmtId="0" fontId="5" fillId="2" borderId="0" xfId="0" applyFont="1" applyFill="1" applyAlignment="1">
      <alignment horizontal="left"/>
    </xf>
    <xf numFmtId="0" fontId="37" fillId="2" borderId="0" xfId="0" applyFont="1" applyFill="1" applyAlignment="1">
      <alignment horizontal="left"/>
    </xf>
    <xf numFmtId="0" fontId="1" fillId="0" borderId="0" xfId="0" applyFont="1" applyAlignment="1" applyProtection="1">
      <alignment horizontal="left" vertical="top" wrapText="1"/>
      <protection locked="0"/>
    </xf>
    <xf numFmtId="0" fontId="1" fillId="4" borderId="34"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1" fillId="0" borderId="0" xfId="0" applyFont="1" applyAlignment="1" applyProtection="1">
      <alignment horizontal="left" vertical="top"/>
      <protection locked="0"/>
    </xf>
    <xf numFmtId="0" fontId="4" fillId="2" borderId="3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 fillId="0" borderId="0" xfId="0" applyFont="1" applyAlignment="1" applyProtection="1">
      <alignment horizontal="left"/>
      <protection locked="0"/>
    </xf>
    <xf numFmtId="0" fontId="3" fillId="2" borderId="3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5" fillId="0" borderId="34" xfId="0" applyFont="1" applyBorder="1" applyAlignment="1" applyProtection="1">
      <alignment horizontal="center"/>
      <protection locked="0"/>
    </xf>
    <xf numFmtId="0" fontId="25" fillId="0" borderId="20" xfId="0" applyFont="1" applyBorder="1" applyAlignment="1" applyProtection="1">
      <alignment horizontal="center"/>
      <protection locked="0"/>
    </xf>
    <xf numFmtId="0" fontId="25" fillId="0" borderId="21" xfId="0" applyFont="1" applyBorder="1" applyAlignment="1" applyProtection="1">
      <alignment horizontal="center"/>
      <protection locked="0"/>
    </xf>
    <xf numFmtId="0" fontId="1" fillId="4" borderId="34" xfId="0" applyFont="1" applyFill="1" applyBorder="1" applyAlignment="1" applyProtection="1">
      <alignment horizontal="center" wrapText="1"/>
      <protection locked="0"/>
    </xf>
    <xf numFmtId="0" fontId="1" fillId="4" borderId="21" xfId="0" applyFont="1" applyFill="1" applyBorder="1" applyAlignment="1" applyProtection="1">
      <alignment horizontal="center" wrapText="1"/>
      <protection locked="0"/>
    </xf>
    <xf numFmtId="0" fontId="18" fillId="2" borderId="0" xfId="2" applyFill="1" applyBorder="1" applyAlignment="1">
      <alignment horizontal="left"/>
    </xf>
    <xf numFmtId="0" fontId="37" fillId="2" borderId="0" xfId="0" applyFont="1" applyFill="1" applyAlignment="1">
      <alignment horizontal="left" wrapText="1"/>
    </xf>
    <xf numFmtId="0" fontId="25" fillId="2" borderId="0" xfId="0" applyFont="1" applyFill="1" applyAlignment="1">
      <alignment horizontal="center"/>
    </xf>
    <xf numFmtId="0" fontId="25" fillId="2" borderId="0" xfId="0" applyFont="1" applyFill="1"/>
    <xf numFmtId="0" fontId="25" fillId="0" borderId="34" xfId="0" applyFont="1" applyBorder="1" applyAlignment="1" applyProtection="1">
      <alignment horizontal="left" vertical="top"/>
      <protection locked="0"/>
    </xf>
    <xf numFmtId="0" fontId="25" fillId="0" borderId="20" xfId="0" applyFont="1" applyBorder="1" applyAlignment="1" applyProtection="1">
      <alignment horizontal="left" vertical="top"/>
      <protection locked="0"/>
    </xf>
    <xf numFmtId="0" fontId="25" fillId="0" borderId="21" xfId="0" applyFont="1" applyBorder="1" applyAlignment="1" applyProtection="1">
      <alignment horizontal="left" vertical="top"/>
      <protection locked="0"/>
    </xf>
    <xf numFmtId="0" fontId="9" fillId="2" borderId="34"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24" fillId="2" borderId="21" xfId="0" applyFont="1" applyFill="1" applyBorder="1" applyAlignment="1">
      <alignment horizontal="center" vertical="center"/>
    </xf>
    <xf numFmtId="0" fontId="24" fillId="5" borderId="37" xfId="0" applyFont="1" applyFill="1" applyBorder="1" applyAlignment="1">
      <alignment horizontal="center" vertical="center"/>
    </xf>
    <xf numFmtId="0" fontId="9" fillId="2" borderId="37" xfId="0" applyFont="1" applyFill="1" applyBorder="1" applyAlignment="1">
      <alignment horizontal="center" vertical="center"/>
    </xf>
    <xf numFmtId="0" fontId="24" fillId="2" borderId="37" xfId="0" applyFont="1" applyFill="1" applyBorder="1" applyAlignment="1">
      <alignment horizontal="center" vertical="center"/>
    </xf>
    <xf numFmtId="0" fontId="25" fillId="0" borderId="37" xfId="0" applyFont="1" applyBorder="1" applyAlignment="1" applyProtection="1">
      <alignment horizontal="left" vertical="top"/>
      <protection locked="0"/>
    </xf>
    <xf numFmtId="0" fontId="1" fillId="2" borderId="33" xfId="0" applyFont="1" applyFill="1" applyBorder="1" applyAlignment="1">
      <alignment horizontal="left" wrapText="1"/>
    </xf>
    <xf numFmtId="0" fontId="1" fillId="0" borderId="34" xfId="0" applyFont="1" applyBorder="1" applyAlignment="1" applyProtection="1">
      <alignment horizontal="center" wrapText="1"/>
      <protection locked="0"/>
    </xf>
    <xf numFmtId="0" fontId="1" fillId="0" borderId="21" xfId="0" applyFont="1" applyBorder="1" applyAlignment="1" applyProtection="1">
      <alignment horizontal="center" wrapText="1"/>
      <protection locked="0"/>
    </xf>
    <xf numFmtId="0" fontId="1" fillId="2" borderId="0" xfId="0" applyFont="1" applyFill="1" applyAlignment="1">
      <alignment horizontal="center" wrapText="1"/>
    </xf>
    <xf numFmtId="0" fontId="69" fillId="2" borderId="0" xfId="0" applyFont="1" applyFill="1" applyAlignment="1">
      <alignment horizontal="justify" vertical="center"/>
    </xf>
    <xf numFmtId="0" fontId="0" fillId="4" borderId="34" xfId="0" applyFill="1" applyBorder="1" applyAlignment="1" applyProtection="1">
      <alignment horizontal="left"/>
      <protection locked="0"/>
    </xf>
    <xf numFmtId="0" fontId="0" fillId="4" borderId="20" xfId="0" applyFill="1" applyBorder="1" applyAlignment="1" applyProtection="1">
      <alignment horizontal="left"/>
      <protection locked="0"/>
    </xf>
    <xf numFmtId="0" fontId="0" fillId="4" borderId="21" xfId="0" applyFill="1" applyBorder="1" applyAlignment="1" applyProtection="1">
      <alignment horizontal="left"/>
      <protection locked="0"/>
    </xf>
    <xf numFmtId="0" fontId="0" fillId="4" borderId="34" xfId="0" applyFill="1" applyBorder="1" applyProtection="1">
      <protection locked="0"/>
    </xf>
    <xf numFmtId="0" fontId="0" fillId="4" borderId="20" xfId="0" applyFill="1" applyBorder="1" applyProtection="1">
      <protection locked="0"/>
    </xf>
    <xf numFmtId="0" fontId="0" fillId="4" borderId="21" xfId="0" applyFill="1" applyBorder="1" applyProtection="1">
      <protection locked="0"/>
    </xf>
    <xf numFmtId="0" fontId="86" fillId="4" borderId="23" xfId="0" applyFont="1" applyFill="1" applyBorder="1" applyAlignment="1">
      <alignment horizontal="center" vertical="center"/>
    </xf>
    <xf numFmtId="0" fontId="86" fillId="4" borderId="24" xfId="0" applyFont="1" applyFill="1" applyBorder="1" applyAlignment="1">
      <alignment horizontal="center" vertical="center"/>
    </xf>
    <xf numFmtId="0" fontId="86" fillId="4" borderId="27" xfId="0" applyFont="1" applyFill="1" applyBorder="1" applyAlignment="1">
      <alignment horizontal="center" vertical="center"/>
    </xf>
    <xf numFmtId="0" fontId="67" fillId="4" borderId="22" xfId="0" applyFont="1" applyFill="1" applyBorder="1" applyAlignment="1">
      <alignment horizontal="center" vertical="center"/>
    </xf>
    <xf numFmtId="0" fontId="67" fillId="4" borderId="13" xfId="0" applyFont="1" applyFill="1" applyBorder="1" applyAlignment="1">
      <alignment horizontal="center" vertical="center"/>
    </xf>
    <xf numFmtId="0" fontId="67" fillId="4" borderId="18" xfId="0" applyFont="1" applyFill="1" applyBorder="1" applyAlignment="1">
      <alignment horizontal="center" vertical="center"/>
    </xf>
    <xf numFmtId="0" fontId="76" fillId="2" borderId="0" xfId="0" applyFont="1" applyFill="1" applyAlignment="1">
      <alignment horizontal="left" vertical="center" wrapText="1" indent="14"/>
    </xf>
    <xf numFmtId="0" fontId="74" fillId="2" borderId="0" xfId="0" applyFont="1" applyFill="1" applyAlignment="1">
      <alignment horizontal="justify" vertical="center"/>
    </xf>
    <xf numFmtId="0" fontId="72" fillId="2" borderId="0" xfId="0" applyFont="1" applyFill="1" applyAlignment="1">
      <alignment horizontal="justify" vertical="center"/>
    </xf>
    <xf numFmtId="0" fontId="70" fillId="2" borderId="0" xfId="0" applyFont="1" applyFill="1" applyAlignment="1">
      <alignment horizontal="justify" vertical="center"/>
    </xf>
    <xf numFmtId="0" fontId="69" fillId="4" borderId="34" xfId="0" applyFont="1" applyFill="1" applyBorder="1" applyAlignment="1" applyProtection="1">
      <alignment horizontal="left" vertical="center" indent="1"/>
      <protection locked="0"/>
    </xf>
    <xf numFmtId="0" fontId="69" fillId="4" borderId="20" xfId="0" applyFont="1" applyFill="1" applyBorder="1" applyAlignment="1" applyProtection="1">
      <alignment horizontal="left" vertical="center" indent="1"/>
      <protection locked="0"/>
    </xf>
    <xf numFmtId="0" fontId="69" fillId="4" borderId="21" xfId="0" applyFont="1" applyFill="1" applyBorder="1" applyAlignment="1" applyProtection="1">
      <alignment horizontal="left" vertical="center" indent="1"/>
      <protection locked="0"/>
    </xf>
    <xf numFmtId="0" fontId="39" fillId="2" borderId="5" xfId="0" applyFont="1" applyFill="1" applyBorder="1" applyAlignment="1">
      <alignment horizontal="left"/>
    </xf>
    <xf numFmtId="9" fontId="13" fillId="2" borderId="5" xfId="0" applyNumberFormat="1" applyFont="1" applyFill="1" applyBorder="1" applyAlignment="1">
      <alignment horizontal="center"/>
    </xf>
    <xf numFmtId="9" fontId="13" fillId="2" borderId="4" xfId="0" applyNumberFormat="1" applyFont="1" applyFill="1" applyBorder="1" applyAlignment="1">
      <alignment horizontal="center"/>
    </xf>
    <xf numFmtId="0" fontId="40" fillId="2" borderId="0" xfId="0" applyFont="1" applyFill="1" applyAlignment="1">
      <alignment horizontal="center"/>
    </xf>
    <xf numFmtId="0" fontId="40" fillId="2" borderId="6" xfId="0" applyFont="1" applyFill="1" applyBorder="1" applyAlignment="1">
      <alignment horizontal="center"/>
    </xf>
    <xf numFmtId="0" fontId="40" fillId="2" borderId="5" xfId="0" applyFont="1" applyFill="1" applyBorder="1" applyAlignment="1">
      <alignment horizontal="center"/>
    </xf>
    <xf numFmtId="0" fontId="40" fillId="2" borderId="4" xfId="0" applyFont="1" applyFill="1" applyBorder="1" applyAlignment="1">
      <alignment horizontal="center"/>
    </xf>
    <xf numFmtId="0" fontId="25" fillId="0" borderId="0" xfId="0" applyFont="1" applyAlignment="1" applyProtection="1">
      <alignment horizontal="center"/>
      <protection locked="0"/>
    </xf>
    <xf numFmtId="0" fontId="25" fillId="2" borderId="9"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10"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6" xfId="0" applyFont="1" applyFill="1" applyBorder="1" applyAlignment="1">
      <alignment horizontal="left" vertical="top" wrapText="1"/>
    </xf>
    <xf numFmtId="0" fontId="25" fillId="2" borderId="7" xfId="0" applyFont="1" applyFill="1" applyBorder="1" applyAlignment="1">
      <alignment horizontal="left" vertical="top" wrapText="1"/>
    </xf>
    <xf numFmtId="0" fontId="25" fillId="2" borderId="5" xfId="0" applyFont="1" applyFill="1" applyBorder="1" applyAlignment="1">
      <alignment horizontal="left" vertical="top" wrapText="1"/>
    </xf>
    <xf numFmtId="0" fontId="25" fillId="2" borderId="4" xfId="0" applyFont="1" applyFill="1" applyBorder="1" applyAlignment="1">
      <alignment horizontal="left" vertical="top" wrapText="1"/>
    </xf>
    <xf numFmtId="0" fontId="25" fillId="2" borderId="65" xfId="0" applyFont="1" applyFill="1" applyBorder="1" applyAlignment="1">
      <alignment horizontal="left"/>
    </xf>
    <xf numFmtId="0" fontId="25" fillId="2" borderId="66" xfId="0" applyFont="1" applyFill="1" applyBorder="1" applyAlignment="1">
      <alignment horizontal="left"/>
    </xf>
    <xf numFmtId="0" fontId="25" fillId="2" borderId="67" xfId="0" applyFont="1" applyFill="1" applyBorder="1" applyAlignment="1">
      <alignment horizontal="left"/>
    </xf>
    <xf numFmtId="0" fontId="25" fillId="2" borderId="70" xfId="0" applyFont="1" applyFill="1" applyBorder="1" applyAlignment="1">
      <alignment horizontal="left"/>
    </xf>
    <xf numFmtId="0" fontId="25" fillId="2" borderId="71" xfId="0" applyFont="1" applyFill="1" applyBorder="1" applyAlignment="1">
      <alignment horizontal="left"/>
    </xf>
    <xf numFmtId="0" fontId="25" fillId="2" borderId="72" xfId="0" applyFont="1" applyFill="1" applyBorder="1" applyAlignment="1">
      <alignment horizontal="left"/>
    </xf>
    <xf numFmtId="0" fontId="25" fillId="2" borderId="1" xfId="0" applyFont="1" applyFill="1" applyBorder="1" applyAlignment="1">
      <alignment horizontal="left"/>
    </xf>
    <xf numFmtId="0" fontId="25" fillId="2" borderId="2" xfId="0" applyFont="1" applyFill="1" applyBorder="1" applyAlignment="1">
      <alignment horizontal="left"/>
    </xf>
    <xf numFmtId="0" fontId="25" fillId="2" borderId="41" xfId="0" applyFont="1" applyFill="1" applyBorder="1" applyAlignment="1">
      <alignment horizontal="left"/>
    </xf>
    <xf numFmtId="0" fontId="25" fillId="6" borderId="1" xfId="0" applyFont="1" applyFill="1" applyBorder="1" applyAlignment="1">
      <alignment horizontal="left"/>
    </xf>
    <xf numFmtId="0" fontId="29" fillId="6" borderId="2" xfId="0" applyFont="1" applyFill="1" applyBorder="1" applyAlignment="1">
      <alignment horizontal="left"/>
    </xf>
    <xf numFmtId="0" fontId="29" fillId="6" borderId="3" xfId="0" applyFont="1" applyFill="1" applyBorder="1" applyAlignment="1">
      <alignment horizontal="left"/>
    </xf>
    <xf numFmtId="0" fontId="2" fillId="2" borderId="68" xfId="0" applyFont="1" applyFill="1" applyBorder="1" applyAlignment="1">
      <alignment horizontal="center"/>
    </xf>
    <xf numFmtId="0" fontId="2" fillId="2" borderId="66" xfId="0" applyFont="1" applyFill="1" applyBorder="1" applyAlignment="1">
      <alignment horizontal="center"/>
    </xf>
    <xf numFmtId="0" fontId="2" fillId="2" borderId="67" xfId="0" applyFont="1" applyFill="1" applyBorder="1" applyAlignment="1">
      <alignment horizontal="center"/>
    </xf>
    <xf numFmtId="0" fontId="2" fillId="2" borderId="73" xfId="0" applyFont="1" applyFill="1" applyBorder="1" applyAlignment="1">
      <alignment horizontal="center"/>
    </xf>
    <xf numFmtId="0" fontId="2" fillId="2" borderId="71" xfId="0" applyFont="1" applyFill="1" applyBorder="1" applyAlignment="1">
      <alignment horizontal="center"/>
    </xf>
    <xf numFmtId="0" fontId="2" fillId="2" borderId="72" xfId="0" applyFont="1" applyFill="1" applyBorder="1" applyAlignment="1">
      <alignment horizontal="center"/>
    </xf>
    <xf numFmtId="1" fontId="2" fillId="2" borderId="42" xfId="0" applyNumberFormat="1" applyFont="1" applyFill="1" applyBorder="1" applyAlignment="1">
      <alignment horizontal="center"/>
    </xf>
    <xf numFmtId="1" fontId="2" fillId="2" borderId="2" xfId="0" applyNumberFormat="1" applyFont="1" applyFill="1" applyBorder="1" applyAlignment="1">
      <alignment horizontal="center"/>
    </xf>
    <xf numFmtId="1" fontId="2" fillId="2" borderId="41" xfId="0" applyNumberFormat="1" applyFont="1" applyFill="1" applyBorder="1" applyAlignment="1">
      <alignment horizontal="center"/>
    </xf>
    <xf numFmtId="0" fontId="2" fillId="2" borderId="69" xfId="0" applyFont="1" applyFill="1" applyBorder="1" applyAlignment="1">
      <alignment horizontal="center"/>
    </xf>
    <xf numFmtId="0" fontId="2" fillId="2" borderId="74" xfId="0" applyFont="1" applyFill="1" applyBorder="1" applyAlignment="1">
      <alignment horizontal="center"/>
    </xf>
    <xf numFmtId="1" fontId="2" fillId="2" borderId="3" xfId="0" applyNumberFormat="1" applyFont="1" applyFill="1" applyBorder="1" applyAlignment="1">
      <alignment horizontal="center"/>
    </xf>
    <xf numFmtId="0" fontId="25" fillId="2" borderId="2" xfId="0" applyFont="1" applyFill="1" applyBorder="1" applyAlignment="1">
      <alignment horizontal="center"/>
    </xf>
    <xf numFmtId="0" fontId="25" fillId="4" borderId="9" xfId="0" applyFont="1" applyFill="1" applyBorder="1" applyAlignment="1" applyProtection="1">
      <alignment horizontal="left" vertical="top"/>
      <protection locked="0"/>
    </xf>
    <xf numFmtId="0" fontId="25" fillId="4" borderId="11" xfId="0" applyFont="1" applyFill="1" applyBorder="1" applyAlignment="1" applyProtection="1">
      <alignment horizontal="left" vertical="top"/>
      <protection locked="0"/>
    </xf>
    <xf numFmtId="0" fontId="25" fillId="4" borderId="10" xfId="0" applyFont="1" applyFill="1" applyBorder="1" applyAlignment="1" applyProtection="1">
      <alignment horizontal="left" vertical="top"/>
      <protection locked="0"/>
    </xf>
    <xf numFmtId="0" fontId="25" fillId="4" borderId="8" xfId="0" applyFont="1" applyFill="1" applyBorder="1" applyAlignment="1" applyProtection="1">
      <alignment horizontal="left" vertical="top"/>
      <protection locked="0"/>
    </xf>
    <xf numFmtId="0" fontId="25" fillId="4" borderId="0" xfId="0" applyFont="1" applyFill="1" applyAlignment="1" applyProtection="1">
      <alignment horizontal="left" vertical="top"/>
      <protection locked="0"/>
    </xf>
    <xf numFmtId="0" fontId="25" fillId="4" borderId="6" xfId="0" applyFont="1" applyFill="1" applyBorder="1" applyAlignment="1" applyProtection="1">
      <alignment horizontal="left" vertical="top"/>
      <protection locked="0"/>
    </xf>
    <xf numFmtId="0" fontId="25" fillId="4" borderId="7" xfId="0" applyFont="1" applyFill="1" applyBorder="1" applyAlignment="1" applyProtection="1">
      <alignment horizontal="left" vertical="top"/>
      <protection locked="0"/>
    </xf>
    <xf numFmtId="0" fontId="25" fillId="4" borderId="5" xfId="0" applyFont="1" applyFill="1" applyBorder="1" applyAlignment="1" applyProtection="1">
      <alignment horizontal="left" vertical="top"/>
      <protection locked="0"/>
    </xf>
    <xf numFmtId="0" fontId="25" fillId="4" borderId="4" xfId="0" applyFont="1" applyFill="1" applyBorder="1" applyAlignment="1" applyProtection="1">
      <alignment horizontal="left" vertical="top"/>
      <protection locked="0"/>
    </xf>
    <xf numFmtId="0" fontId="25" fillId="2" borderId="3" xfId="0" applyFont="1" applyFill="1" applyBorder="1" applyAlignment="1">
      <alignment horizontal="left"/>
    </xf>
    <xf numFmtId="0" fontId="25" fillId="2" borderId="1" xfId="0" applyFont="1" applyFill="1" applyBorder="1" applyAlignment="1">
      <alignment horizontal="center"/>
    </xf>
    <xf numFmtId="0" fontId="25" fillId="2" borderId="3" xfId="0" applyFont="1" applyFill="1" applyBorder="1" applyAlignment="1">
      <alignment horizontal="center"/>
    </xf>
    <xf numFmtId="0" fontId="25" fillId="2" borderId="1" xfId="0" applyFont="1" applyFill="1" applyBorder="1" applyAlignment="1">
      <alignment horizontal="left" vertical="top"/>
    </xf>
    <xf numFmtId="0" fontId="25" fillId="2" borderId="2" xfId="0" applyFont="1" applyFill="1" applyBorder="1" applyAlignment="1">
      <alignment horizontal="left" vertical="top"/>
    </xf>
    <xf numFmtId="0" fontId="25" fillId="2" borderId="3" xfId="0" applyFont="1" applyFill="1" applyBorder="1" applyAlignment="1">
      <alignment horizontal="left" vertical="top"/>
    </xf>
    <xf numFmtId="0" fontId="42" fillId="2" borderId="0" xfId="1" applyNumberFormat="1" applyFont="1" applyFill="1" applyBorder="1" applyAlignment="1">
      <alignment horizontal="left"/>
    </xf>
    <xf numFmtId="2" fontId="42" fillId="2" borderId="0" xfId="1" applyNumberFormat="1" applyFont="1" applyFill="1" applyBorder="1" applyAlignment="1">
      <alignment horizontal="left"/>
    </xf>
    <xf numFmtId="0" fontId="41" fillId="2" borderId="0" xfId="0" applyFont="1" applyFill="1" applyAlignment="1">
      <alignment horizontal="center"/>
    </xf>
    <xf numFmtId="44" fontId="41" fillId="2" borderId="0" xfId="0" applyNumberFormat="1" applyFont="1" applyFill="1" applyAlignment="1">
      <alignment horizontal="center"/>
    </xf>
    <xf numFmtId="9" fontId="41" fillId="2" borderId="0" xfId="0" applyNumberFormat="1" applyFont="1" applyFill="1" applyAlignment="1">
      <alignment horizontal="center"/>
    </xf>
    <xf numFmtId="0" fontId="40" fillId="2" borderId="11" xfId="0" applyFont="1" applyFill="1" applyBorder="1" applyAlignment="1">
      <alignment horizontal="center"/>
    </xf>
    <xf numFmtId="0" fontId="40" fillId="2" borderId="10" xfId="0" applyFont="1" applyFill="1" applyBorder="1" applyAlignment="1">
      <alignment horizontal="center"/>
    </xf>
    <xf numFmtId="0" fontId="25" fillId="0" borderId="5" xfId="0" applyFont="1" applyBorder="1" applyAlignment="1" applyProtection="1">
      <alignment horizontal="center"/>
      <protection locked="0"/>
    </xf>
    <xf numFmtId="0" fontId="25" fillId="2" borderId="8" xfId="0" applyFont="1" applyFill="1" applyBorder="1"/>
    <xf numFmtId="44" fontId="25" fillId="0" borderId="1" xfId="5" applyFont="1" applyFill="1" applyBorder="1" applyAlignment="1" applyProtection="1">
      <alignment horizontal="left" vertical="top"/>
      <protection locked="0"/>
    </xf>
    <xf numFmtId="44" fontId="25" fillId="0" borderId="2" xfId="5" applyFont="1" applyFill="1" applyBorder="1" applyAlignment="1" applyProtection="1">
      <alignment horizontal="left" vertical="top"/>
      <protection locked="0"/>
    </xf>
    <xf numFmtId="44" fontId="25" fillId="0" borderId="3" xfId="5" applyFont="1" applyFill="1" applyBorder="1" applyAlignment="1" applyProtection="1">
      <alignment horizontal="left" vertical="top"/>
      <protection locked="0"/>
    </xf>
    <xf numFmtId="9" fontId="25" fillId="2" borderId="9" xfId="1" applyFont="1" applyFill="1" applyBorder="1" applyAlignment="1">
      <alignment horizontal="left" vertical="top"/>
    </xf>
    <xf numFmtId="9" fontId="25" fillId="2" borderId="11" xfId="1" applyFont="1" applyFill="1" applyBorder="1" applyAlignment="1">
      <alignment horizontal="left" vertical="top"/>
    </xf>
    <xf numFmtId="9" fontId="25" fillId="2" borderId="10" xfId="1" applyFont="1" applyFill="1" applyBorder="1" applyAlignment="1">
      <alignment horizontal="left" vertical="top"/>
    </xf>
    <xf numFmtId="9" fontId="25" fillId="2" borderId="7" xfId="1" applyFont="1" applyFill="1" applyBorder="1" applyAlignment="1">
      <alignment horizontal="left" vertical="top"/>
    </xf>
    <xf numFmtId="9" fontId="25" fillId="2" borderId="5" xfId="1" applyFont="1" applyFill="1" applyBorder="1" applyAlignment="1">
      <alignment horizontal="left" vertical="top"/>
    </xf>
    <xf numFmtId="9" fontId="25" fillId="2" borderId="4" xfId="1" applyFont="1" applyFill="1" applyBorder="1" applyAlignment="1">
      <alignment horizontal="left" vertical="top"/>
    </xf>
    <xf numFmtId="0" fontId="25" fillId="2" borderId="1" xfId="0" applyFont="1" applyFill="1" applyBorder="1" applyAlignment="1">
      <alignment vertical="center"/>
    </xf>
    <xf numFmtId="0" fontId="25" fillId="2" borderId="2" xfId="0" applyFont="1" applyFill="1" applyBorder="1" applyAlignment="1">
      <alignment vertical="center"/>
    </xf>
    <xf numFmtId="0" fontId="25" fillId="2" borderId="3" xfId="0" applyFont="1" applyFill="1" applyBorder="1" applyAlignment="1">
      <alignment vertical="center"/>
    </xf>
    <xf numFmtId="14" fontId="25" fillId="4" borderId="1" xfId="0" applyNumberFormat="1" applyFont="1" applyFill="1" applyBorder="1" applyAlignment="1" applyProtection="1">
      <alignment vertical="center"/>
      <protection locked="0"/>
    </xf>
    <xf numFmtId="0" fontId="25" fillId="4" borderId="2" xfId="0" applyFont="1" applyFill="1" applyBorder="1" applyAlignment="1" applyProtection="1">
      <alignment vertical="center"/>
      <protection locked="0"/>
    </xf>
    <xf numFmtId="0" fontId="25" fillId="4" borderId="3" xfId="0" applyFont="1" applyFill="1" applyBorder="1" applyAlignment="1" applyProtection="1">
      <alignment vertical="center"/>
      <protection locked="0"/>
    </xf>
    <xf numFmtId="0" fontId="25" fillId="0" borderId="8" xfId="0" applyFont="1" applyBorder="1" applyAlignment="1" applyProtection="1">
      <alignment horizontal="left" vertical="top"/>
      <protection locked="0"/>
    </xf>
    <xf numFmtId="0" fontId="25" fillId="0" borderId="0" xfId="0" applyFont="1" applyAlignment="1" applyProtection="1">
      <alignment horizontal="left" vertical="top"/>
      <protection locked="0"/>
    </xf>
    <xf numFmtId="0" fontId="25" fillId="0" borderId="6" xfId="0" applyFont="1" applyBorder="1" applyAlignment="1" applyProtection="1">
      <alignment horizontal="left" vertical="top"/>
      <protection locked="0"/>
    </xf>
    <xf numFmtId="0" fontId="25" fillId="0" borderId="7" xfId="0" applyFont="1" applyBorder="1" applyAlignment="1" applyProtection="1">
      <alignment horizontal="left" vertical="top"/>
      <protection locked="0"/>
    </xf>
    <xf numFmtId="0" fontId="25" fillId="0" borderId="5" xfId="0" applyFont="1" applyBorder="1" applyAlignment="1" applyProtection="1">
      <alignment horizontal="left" vertical="top"/>
      <protection locked="0"/>
    </xf>
    <xf numFmtId="0" fontId="25" fillId="0" borderId="4" xfId="0" applyFont="1" applyBorder="1" applyAlignment="1" applyProtection="1">
      <alignment horizontal="lef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25" fillId="6" borderId="2" xfId="0" applyFont="1" applyFill="1" applyBorder="1" applyAlignment="1">
      <alignment horizontal="left"/>
    </xf>
    <xf numFmtId="0" fontId="2" fillId="6" borderId="2" xfId="0" applyFont="1" applyFill="1" applyBorder="1" applyAlignment="1">
      <alignment horizontal="left"/>
    </xf>
    <xf numFmtId="0" fontId="2" fillId="6" borderId="3" xfId="0" applyFont="1" applyFill="1" applyBorder="1" applyAlignment="1">
      <alignment horizontal="left"/>
    </xf>
    <xf numFmtId="0" fontId="25" fillId="2" borderId="1" xfId="0" applyFont="1" applyFill="1" applyBorder="1" applyAlignment="1">
      <alignment horizontal="left" vertical="center"/>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7" xfId="0" applyFont="1" applyFill="1" applyBorder="1" applyAlignment="1">
      <alignment horizontal="left"/>
    </xf>
    <xf numFmtId="0" fontId="25" fillId="2" borderId="5" xfId="0" applyFont="1" applyFill="1" applyBorder="1" applyAlignment="1">
      <alignment horizontal="left"/>
    </xf>
    <xf numFmtId="9" fontId="13" fillId="2" borderId="11" xfId="0" applyNumberFormat="1" applyFont="1" applyFill="1" applyBorder="1" applyAlignment="1">
      <alignment horizontal="center"/>
    </xf>
    <xf numFmtId="9" fontId="13" fillId="2" borderId="10" xfId="0" applyNumberFormat="1" applyFont="1" applyFill="1" applyBorder="1" applyAlignment="1">
      <alignment horizontal="center"/>
    </xf>
    <xf numFmtId="0" fontId="39" fillId="2" borderId="11" xfId="0" applyFont="1" applyFill="1" applyBorder="1" applyAlignment="1">
      <alignment horizontal="left"/>
    </xf>
    <xf numFmtId="0" fontId="25" fillId="2" borderId="60" xfId="0" applyFont="1" applyFill="1" applyBorder="1" applyAlignment="1">
      <alignment horizontal="left"/>
    </xf>
    <xf numFmtId="0" fontId="25" fillId="2" borderId="61" xfId="0" applyFont="1" applyFill="1" applyBorder="1" applyAlignment="1">
      <alignment horizontal="left"/>
    </xf>
    <xf numFmtId="0" fontId="25" fillId="2" borderId="62" xfId="0" applyFont="1" applyFill="1" applyBorder="1" applyAlignment="1">
      <alignment horizontal="left"/>
    </xf>
    <xf numFmtId="0" fontId="2" fillId="2" borderId="63" xfId="0" applyFont="1" applyFill="1" applyBorder="1" applyAlignment="1">
      <alignment horizontal="center"/>
    </xf>
    <xf numFmtId="0" fontId="2" fillId="2" borderId="61" xfId="0" applyFont="1" applyFill="1" applyBorder="1" applyAlignment="1">
      <alignment horizontal="center"/>
    </xf>
    <xf numFmtId="0" fontId="2" fillId="2" borderId="62" xfId="0" applyFont="1" applyFill="1" applyBorder="1" applyAlignment="1">
      <alignment horizontal="center"/>
    </xf>
    <xf numFmtId="0" fontId="2" fillId="2" borderId="64" xfId="0" applyFont="1" applyFill="1" applyBorder="1" applyAlignment="1">
      <alignment horizontal="center"/>
    </xf>
    <xf numFmtId="0" fontId="25" fillId="2" borderId="41" xfId="0" applyFont="1" applyFill="1" applyBorder="1" applyAlignment="1">
      <alignment horizontal="left" vertical="center"/>
    </xf>
    <xf numFmtId="9" fontId="25" fillId="2" borderId="2" xfId="0" applyNumberFormat="1" applyFont="1" applyFill="1" applyBorder="1" applyAlignment="1">
      <alignment horizontal="center" vertical="center"/>
    </xf>
    <xf numFmtId="0" fontId="25" fillId="2" borderId="3" xfId="0" applyFont="1" applyFill="1" applyBorder="1" applyAlignment="1">
      <alignment horizontal="center" vertical="center"/>
    </xf>
    <xf numFmtId="0" fontId="25" fillId="2" borderId="9" xfId="0" applyFont="1" applyFill="1" applyBorder="1"/>
    <xf numFmtId="0" fontId="25" fillId="2" borderId="11" xfId="0" applyFont="1" applyFill="1" applyBorder="1"/>
    <xf numFmtId="0" fontId="25" fillId="0" borderId="11" xfId="0" applyFont="1" applyBorder="1" applyAlignment="1" applyProtection="1">
      <alignment horizontal="center"/>
      <protection locked="0"/>
    </xf>
    <xf numFmtId="1" fontId="41" fillId="2" borderId="0" xfId="0" applyNumberFormat="1" applyFont="1" applyFill="1" applyAlignment="1">
      <alignment horizontal="center"/>
    </xf>
    <xf numFmtId="1" fontId="25" fillId="2" borderId="2" xfId="0" applyNumberFormat="1" applyFont="1" applyFill="1" applyBorder="1" applyAlignment="1">
      <alignment horizontal="center" vertical="center"/>
    </xf>
    <xf numFmtId="0" fontId="0" fillId="2" borderId="42" xfId="0" applyFill="1" applyBorder="1" applyAlignment="1">
      <alignment horizontal="center"/>
    </xf>
    <xf numFmtId="0" fontId="0" fillId="2" borderId="3" xfId="0" applyFill="1" applyBorder="1" applyAlignment="1">
      <alignment horizontal="center"/>
    </xf>
    <xf numFmtId="0" fontId="25" fillId="6" borderId="1" xfId="0" applyFont="1" applyFill="1" applyBorder="1" applyAlignment="1">
      <alignment horizontal="left" vertical="center"/>
    </xf>
    <xf numFmtId="0" fontId="25" fillId="6" borderId="2" xfId="0" applyFont="1" applyFill="1" applyBorder="1" applyAlignment="1">
      <alignment horizontal="left" vertical="center"/>
    </xf>
    <xf numFmtId="0" fontId="25" fillId="6" borderId="3" xfId="0" applyFont="1" applyFill="1" applyBorder="1" applyAlignment="1">
      <alignment horizontal="left" vertical="center"/>
    </xf>
    <xf numFmtId="0" fontId="42" fillId="2" borderId="0" xfId="0" applyFont="1" applyFill="1" applyAlignment="1">
      <alignment horizontal="left"/>
    </xf>
    <xf numFmtId="0" fontId="86" fillId="4" borderId="34" xfId="0" applyFont="1" applyFill="1" applyBorder="1" applyAlignment="1">
      <alignment horizontal="center" vertical="center"/>
    </xf>
    <xf numFmtId="0" fontId="67" fillId="4" borderId="20" xfId="0" applyFont="1" applyFill="1" applyBorder="1" applyAlignment="1">
      <alignment horizontal="center" vertical="center"/>
    </xf>
    <xf numFmtId="0" fontId="67" fillId="4" borderId="21" xfId="0" applyFont="1" applyFill="1" applyBorder="1" applyAlignment="1">
      <alignment horizontal="center" vertical="center"/>
    </xf>
    <xf numFmtId="0" fontId="79" fillId="2" borderId="0" xfId="0" applyFont="1" applyFill="1" applyAlignment="1">
      <alignment horizontal="left" vertical="center"/>
    </xf>
    <xf numFmtId="0" fontId="79" fillId="2" borderId="0" xfId="0" applyFont="1" applyFill="1" applyAlignment="1">
      <alignment horizontal="left" vertical="center" wrapText="1"/>
    </xf>
    <xf numFmtId="0" fontId="69" fillId="4" borderId="34" xfId="0" applyFont="1" applyFill="1" applyBorder="1" applyAlignment="1" applyProtection="1">
      <alignment horizontal="left" vertical="center"/>
      <protection locked="0"/>
    </xf>
    <xf numFmtId="0" fontId="69" fillId="4" borderId="20" xfId="0" applyFont="1" applyFill="1" applyBorder="1" applyAlignment="1" applyProtection="1">
      <alignment horizontal="left" vertical="center"/>
      <protection locked="0"/>
    </xf>
    <xf numFmtId="0" fontId="69" fillId="4" borderId="21" xfId="0" applyFont="1" applyFill="1" applyBorder="1" applyAlignment="1" applyProtection="1">
      <alignment horizontal="left" vertical="center"/>
      <protection locked="0"/>
    </xf>
    <xf numFmtId="0" fontId="0" fillId="2" borderId="0" xfId="0" quotePrefix="1" applyFill="1" applyAlignment="1">
      <alignment horizontal="left" wrapText="1"/>
    </xf>
    <xf numFmtId="0" fontId="70" fillId="2" borderId="0" xfId="0" applyFont="1" applyFill="1" applyAlignment="1">
      <alignment horizontal="left" vertical="center" wrapText="1"/>
    </xf>
    <xf numFmtId="0" fontId="0" fillId="4" borderId="34"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34"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34" xfId="0" applyFill="1" applyBorder="1" applyAlignment="1" applyProtection="1">
      <alignment horizontal="left" vertical="center"/>
      <protection locked="0"/>
    </xf>
    <xf numFmtId="0" fontId="0" fillId="4" borderId="20" xfId="0" applyFill="1" applyBorder="1" applyAlignment="1" applyProtection="1">
      <alignment horizontal="left" vertical="center"/>
      <protection locked="0"/>
    </xf>
    <xf numFmtId="0" fontId="0" fillId="4" borderId="21" xfId="0" applyFill="1" applyBorder="1" applyAlignment="1" applyProtection="1">
      <alignment horizontal="left" vertical="center"/>
      <protection locked="0"/>
    </xf>
    <xf numFmtId="0" fontId="0" fillId="4" borderId="23" xfId="0" applyFill="1" applyBorder="1" applyAlignment="1" applyProtection="1">
      <alignment horizontal="center" vertical="center"/>
      <protection locked="0"/>
    </xf>
    <xf numFmtId="0" fontId="0" fillId="4" borderId="27" xfId="0" applyFill="1" applyBorder="1" applyAlignment="1" applyProtection="1">
      <alignment horizontal="center" vertical="center"/>
      <protection locked="0"/>
    </xf>
    <xf numFmtId="0" fontId="0" fillId="4" borderId="22"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10" fillId="2" borderId="52" xfId="3" applyFill="1" applyBorder="1" applyAlignment="1">
      <alignment horizontal="left" vertical="center"/>
    </xf>
    <xf numFmtId="0" fontId="10" fillId="2" borderId="37" xfId="3" applyFill="1" applyBorder="1" applyAlignment="1">
      <alignment horizontal="left" vertical="center"/>
    </xf>
    <xf numFmtId="0" fontId="10" fillId="2" borderId="54" xfId="3" applyFill="1" applyBorder="1" applyAlignment="1">
      <alignment horizontal="left" vertical="center"/>
    </xf>
    <xf numFmtId="0" fontId="10" fillId="2" borderId="55" xfId="3" applyFill="1" applyBorder="1" applyAlignment="1">
      <alignment horizontal="left" vertical="center"/>
    </xf>
    <xf numFmtId="0" fontId="21" fillId="2" borderId="37" xfId="3" applyFont="1" applyFill="1" applyBorder="1" applyAlignment="1">
      <alignment horizontal="center" vertical="center"/>
    </xf>
    <xf numFmtId="0" fontId="10" fillId="0" borderId="37" xfId="3" applyBorder="1" applyAlignment="1" applyProtection="1">
      <alignment horizontal="center" vertical="center" shrinkToFit="1"/>
      <protection locked="0"/>
    </xf>
    <xf numFmtId="0" fontId="10" fillId="0" borderId="53" xfId="3" applyBorder="1" applyAlignment="1" applyProtection="1">
      <alignment horizontal="center" vertical="center" shrinkToFit="1"/>
      <protection locked="0"/>
    </xf>
    <xf numFmtId="0" fontId="66" fillId="0" borderId="37" xfId="3" applyFont="1" applyBorder="1" applyAlignment="1">
      <alignment horizontal="center" vertical="center"/>
    </xf>
    <xf numFmtId="0" fontId="66" fillId="0" borderId="37" xfId="3" applyFont="1" applyBorder="1" applyAlignment="1">
      <alignment horizontal="left" vertical="center"/>
    </xf>
    <xf numFmtId="0" fontId="66" fillId="0" borderId="53" xfId="3" applyFont="1" applyBorder="1" applyAlignment="1">
      <alignment horizontal="left" vertical="center"/>
    </xf>
    <xf numFmtId="0" fontId="10" fillId="2" borderId="52" xfId="3" applyFill="1" applyBorder="1" applyAlignment="1">
      <alignment horizontal="center" vertical="center"/>
    </xf>
    <xf numFmtId="0" fontId="10" fillId="2" borderId="37" xfId="3" applyFill="1" applyBorder="1" applyAlignment="1">
      <alignment horizontal="center" vertical="center"/>
    </xf>
    <xf numFmtId="0" fontId="21" fillId="2" borderId="52" xfId="3" applyFont="1" applyFill="1" applyBorder="1" applyAlignment="1">
      <alignment horizontal="center" vertical="center"/>
    </xf>
    <xf numFmtId="0" fontId="10" fillId="0" borderId="55" xfId="3" applyBorder="1" applyAlignment="1" applyProtection="1">
      <alignment horizontal="center" vertical="center"/>
      <protection locked="0"/>
    </xf>
    <xf numFmtId="0" fontId="19" fillId="2" borderId="52" xfId="3" applyFont="1" applyFill="1" applyBorder="1" applyAlignment="1">
      <alignment horizontal="left" vertical="center"/>
    </xf>
    <xf numFmtId="0" fontId="19" fillId="2" borderId="37" xfId="3" applyFont="1" applyFill="1" applyBorder="1" applyAlignment="1">
      <alignment horizontal="left" vertical="center"/>
    </xf>
    <xf numFmtId="0" fontId="10" fillId="0" borderId="37" xfId="3" applyBorder="1" applyAlignment="1" applyProtection="1">
      <alignment horizontal="center" vertical="center"/>
      <protection locked="0"/>
    </xf>
    <xf numFmtId="0" fontId="10" fillId="0" borderId="55" xfId="3" applyBorder="1" applyAlignment="1" applyProtection="1">
      <alignment horizontal="center" vertical="center" shrinkToFit="1"/>
      <protection locked="0"/>
    </xf>
    <xf numFmtId="0" fontId="10" fillId="0" borderId="56" xfId="3" applyBorder="1" applyAlignment="1" applyProtection="1">
      <alignment horizontal="center" vertical="center" shrinkToFit="1"/>
      <protection locked="0"/>
    </xf>
    <xf numFmtId="0" fontId="10" fillId="3" borderId="2" xfId="3" applyFill="1" applyBorder="1" applyAlignment="1">
      <alignment horizontal="center" vertical="center"/>
    </xf>
    <xf numFmtId="0" fontId="10" fillId="3" borderId="22" xfId="3" applyFill="1" applyBorder="1" applyAlignment="1" applyProtection="1">
      <alignment horizontal="center" vertical="center" shrinkToFit="1"/>
      <protection locked="0"/>
    </xf>
    <xf numFmtId="0" fontId="10" fillId="3" borderId="18" xfId="3" applyFill="1" applyBorder="1" applyAlignment="1" applyProtection="1">
      <alignment horizontal="center" vertical="center" shrinkToFit="1"/>
      <protection locked="0"/>
    </xf>
    <xf numFmtId="0" fontId="10" fillId="3" borderId="0" xfId="3" applyFill="1" applyAlignment="1">
      <alignment horizontal="left" vertical="center"/>
    </xf>
    <xf numFmtId="0" fontId="23" fillId="3" borderId="0" xfId="3" applyFont="1" applyFill="1" applyAlignment="1">
      <alignment horizontal="left" vertical="center"/>
    </xf>
    <xf numFmtId="0" fontId="10" fillId="3" borderId="35" xfId="3" applyFill="1" applyBorder="1" applyAlignment="1">
      <alignment horizontal="left" vertical="center"/>
    </xf>
    <xf numFmtId="0" fontId="10" fillId="3" borderId="31" xfId="3" applyFill="1" applyBorder="1" applyAlignment="1">
      <alignment horizontal="left" vertical="center"/>
    </xf>
    <xf numFmtId="0" fontId="10" fillId="3" borderId="39" xfId="3" applyFill="1" applyBorder="1" applyAlignment="1">
      <alignment horizontal="left" vertical="center"/>
    </xf>
    <xf numFmtId="0" fontId="10" fillId="3" borderId="16" xfId="3" applyFill="1" applyBorder="1" applyAlignment="1">
      <alignment horizontal="left" vertical="center"/>
    </xf>
    <xf numFmtId="0" fontId="10" fillId="3" borderId="38" xfId="3" applyFill="1" applyBorder="1" applyAlignment="1">
      <alignment horizontal="left" vertical="center"/>
    </xf>
    <xf numFmtId="0" fontId="10" fillId="3" borderId="16" xfId="3" applyFill="1" applyBorder="1" applyAlignment="1" applyProtection="1">
      <alignment horizontal="left" vertical="center"/>
      <protection locked="0"/>
    </xf>
    <xf numFmtId="0" fontId="10" fillId="3" borderId="38" xfId="3" applyFill="1" applyBorder="1" applyAlignment="1" applyProtection="1">
      <alignment horizontal="left" vertical="center"/>
      <protection locked="0"/>
    </xf>
    <xf numFmtId="0" fontId="21" fillId="3" borderId="31" xfId="3" applyFont="1" applyFill="1" applyBorder="1" applyAlignment="1" applyProtection="1">
      <alignment horizontal="center" vertical="center"/>
      <protection locked="0"/>
    </xf>
    <xf numFmtId="0" fontId="21" fillId="3" borderId="36" xfId="3" applyFont="1" applyFill="1" applyBorder="1" applyAlignment="1" applyProtection="1">
      <alignment horizontal="center" vertical="center"/>
      <protection locked="0"/>
    </xf>
    <xf numFmtId="0" fontId="10" fillId="3" borderId="1" xfId="3" applyFill="1" applyBorder="1" applyAlignment="1">
      <alignment horizontal="left" vertical="center"/>
    </xf>
    <xf numFmtId="0" fontId="10" fillId="3" borderId="2" xfId="3" applyFill="1" applyBorder="1" applyAlignment="1">
      <alignment horizontal="left" vertical="center"/>
    </xf>
    <xf numFmtId="0" fontId="10" fillId="3" borderId="13" xfId="3" applyFill="1" applyBorder="1" applyAlignment="1">
      <alignment horizontal="left" vertical="center"/>
    </xf>
    <xf numFmtId="0" fontId="9" fillId="2" borderId="2" xfId="3" applyFont="1" applyFill="1" applyBorder="1" applyAlignment="1">
      <alignment horizontal="center" vertical="center"/>
    </xf>
    <xf numFmtId="0" fontId="9" fillId="2" borderId="3" xfId="3" applyFont="1" applyFill="1" applyBorder="1" applyAlignment="1">
      <alignment horizontal="center" vertical="center"/>
    </xf>
    <xf numFmtId="0" fontId="10" fillId="3" borderId="3" xfId="3" applyFill="1" applyBorder="1" applyAlignment="1">
      <alignment horizontal="left" vertical="center"/>
    </xf>
    <xf numFmtId="0" fontId="8" fillId="2" borderId="9" xfId="3" applyFont="1" applyFill="1" applyBorder="1" applyAlignment="1">
      <alignment horizontal="left" vertical="center"/>
    </xf>
    <xf numFmtId="0" fontId="8" fillId="2" borderId="11" xfId="3" applyFont="1" applyFill="1" applyBorder="1" applyAlignment="1">
      <alignment horizontal="left" vertical="center"/>
    </xf>
    <xf numFmtId="0" fontId="8" fillId="2" borderId="10" xfId="3" applyFont="1" applyFill="1" applyBorder="1" applyAlignment="1">
      <alignment horizontal="left" vertical="center"/>
    </xf>
    <xf numFmtId="0" fontId="8" fillId="2" borderId="12" xfId="3" applyFont="1" applyFill="1" applyBorder="1" applyAlignment="1">
      <alignment horizontal="left" vertical="center"/>
    </xf>
    <xf numFmtId="0" fontId="8" fillId="2" borderId="13" xfId="3" applyFont="1" applyFill="1" applyBorder="1" applyAlignment="1">
      <alignment horizontal="left" vertical="center"/>
    </xf>
    <xf numFmtId="0" fontId="8" fillId="2" borderId="14" xfId="3" applyFont="1" applyFill="1" applyBorder="1" applyAlignment="1">
      <alignment horizontal="left" vertical="center"/>
    </xf>
    <xf numFmtId="0" fontId="10" fillId="3" borderId="26" xfId="3" applyFill="1" applyBorder="1" applyAlignment="1">
      <alignment horizontal="left" vertical="center"/>
    </xf>
    <xf numFmtId="0" fontId="10" fillId="3" borderId="24" xfId="3" applyFill="1" applyBorder="1" applyAlignment="1">
      <alignment horizontal="left" vertical="center"/>
    </xf>
    <xf numFmtId="14" fontId="10" fillId="3" borderId="24" xfId="3" applyNumberFormat="1" applyFill="1" applyBorder="1" applyAlignment="1" applyProtection="1">
      <alignment horizontal="left" vertical="center" shrinkToFit="1"/>
      <protection locked="0"/>
    </xf>
    <xf numFmtId="14" fontId="10" fillId="3" borderId="25" xfId="3" applyNumberFormat="1" applyFill="1" applyBorder="1" applyAlignment="1" applyProtection="1">
      <alignment horizontal="left" vertical="center" shrinkToFit="1"/>
      <protection locked="0"/>
    </xf>
    <xf numFmtId="0" fontId="10" fillId="3" borderId="8" xfId="3" applyFill="1" applyBorder="1" applyAlignment="1" applyProtection="1">
      <alignment horizontal="left" vertical="center"/>
      <protection locked="0"/>
    </xf>
    <xf numFmtId="0" fontId="10" fillId="3" borderId="0" xfId="3" applyFill="1" applyAlignment="1" applyProtection="1">
      <alignment horizontal="left" vertical="center"/>
      <protection locked="0"/>
    </xf>
    <xf numFmtId="0" fontId="10" fillId="3" borderId="6" xfId="3" applyFill="1" applyBorder="1" applyAlignment="1" applyProtection="1">
      <alignment horizontal="left" vertical="center"/>
      <protection locked="0"/>
    </xf>
    <xf numFmtId="0" fontId="10" fillId="3" borderId="7" xfId="3" applyFill="1" applyBorder="1" applyAlignment="1" applyProtection="1">
      <alignment horizontal="left" vertical="center"/>
      <protection locked="0"/>
    </xf>
    <xf numFmtId="0" fontId="10" fillId="3" borderId="5" xfId="3" applyFill="1" applyBorder="1" applyAlignment="1" applyProtection="1">
      <alignment horizontal="left" vertical="center"/>
      <protection locked="0"/>
    </xf>
    <xf numFmtId="0" fontId="10" fillId="3" borderId="4" xfId="3" applyFill="1" applyBorder="1" applyAlignment="1" applyProtection="1">
      <alignment horizontal="left" vertical="center"/>
      <protection locked="0"/>
    </xf>
    <xf numFmtId="14" fontId="10" fillId="3" borderId="26" xfId="3" applyNumberFormat="1" applyFill="1" applyBorder="1" applyAlignment="1">
      <alignment horizontal="left" vertical="center"/>
    </xf>
    <xf numFmtId="14" fontId="10" fillId="3" borderId="24" xfId="3" applyNumberFormat="1" applyFill="1" applyBorder="1" applyAlignment="1">
      <alignment horizontal="left" vertical="center"/>
    </xf>
    <xf numFmtId="0" fontId="10" fillId="3" borderId="14" xfId="3" applyFill="1" applyBorder="1" applyAlignment="1" applyProtection="1">
      <alignment horizontal="center" vertical="center" shrinkToFit="1"/>
      <protection locked="0"/>
    </xf>
    <xf numFmtId="49" fontId="10" fillId="3" borderId="31" xfId="3" applyNumberFormat="1" applyFill="1" applyBorder="1" applyAlignment="1" applyProtection="1">
      <alignment horizontal="left" vertical="center"/>
      <protection locked="0"/>
    </xf>
    <xf numFmtId="49" fontId="10" fillId="3" borderId="32" xfId="3" applyNumberFormat="1" applyFill="1" applyBorder="1" applyAlignment="1" applyProtection="1">
      <alignment horizontal="left" vertical="center"/>
      <protection locked="0"/>
    </xf>
    <xf numFmtId="14" fontId="10" fillId="3" borderId="24" xfId="3" applyNumberFormat="1" applyFill="1" applyBorder="1" applyAlignment="1">
      <alignment horizontal="left" vertical="center" shrinkToFit="1"/>
    </xf>
    <xf numFmtId="14" fontId="10" fillId="3" borderId="25" xfId="3" applyNumberFormat="1" applyFill="1" applyBorder="1" applyAlignment="1">
      <alignment horizontal="left" vertical="center" shrinkToFit="1"/>
    </xf>
    <xf numFmtId="0" fontId="10" fillId="3" borderId="25" xfId="3" applyFill="1" applyBorder="1" applyAlignment="1">
      <alignment horizontal="left" vertical="center"/>
    </xf>
    <xf numFmtId="0" fontId="10" fillId="3" borderId="20" xfId="3" applyFill="1" applyBorder="1" applyAlignment="1" applyProtection="1">
      <alignment horizontal="left" vertical="center" shrinkToFit="1"/>
      <protection locked="0"/>
    </xf>
    <xf numFmtId="0" fontId="10" fillId="3" borderId="29" xfId="3" applyFill="1" applyBorder="1" applyAlignment="1" applyProtection="1">
      <alignment horizontal="left" vertical="center" shrinkToFit="1"/>
      <protection locked="0"/>
    </xf>
    <xf numFmtId="0" fontId="10" fillId="3" borderId="28" xfId="3" applyFill="1" applyBorder="1" applyAlignment="1">
      <alignment horizontal="left" vertical="center"/>
    </xf>
    <xf numFmtId="0" fontId="10" fillId="3" borderId="0" xfId="3" applyFill="1" applyAlignment="1" applyProtection="1">
      <alignment horizontal="left" vertical="center" shrinkToFit="1"/>
      <protection locked="0"/>
    </xf>
    <xf numFmtId="0" fontId="10" fillId="3" borderId="28" xfId="3" quotePrefix="1" applyFill="1" applyBorder="1" applyAlignment="1">
      <alignment horizontal="left" vertical="center" shrinkToFit="1"/>
    </xf>
    <xf numFmtId="0" fontId="10" fillId="3" borderId="0" xfId="3" applyFill="1" applyAlignment="1">
      <alignment horizontal="left" vertical="center" shrinkToFit="1"/>
    </xf>
    <xf numFmtId="0" fontId="10" fillId="3" borderId="6" xfId="3" applyFill="1" applyBorder="1" applyAlignment="1">
      <alignment horizontal="left" vertical="center" shrinkToFit="1"/>
    </xf>
    <xf numFmtId="0" fontId="9" fillId="2" borderId="1"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10" fillId="3" borderId="2" xfId="3" applyFill="1" applyBorder="1" applyAlignment="1" applyProtection="1">
      <alignment horizontal="left" vertical="center" wrapText="1"/>
      <protection locked="0"/>
    </xf>
    <xf numFmtId="0" fontId="10" fillId="3" borderId="3" xfId="3" applyFill="1" applyBorder="1" applyAlignment="1" applyProtection="1">
      <alignment horizontal="left" vertical="center" wrapText="1"/>
      <protection locked="0"/>
    </xf>
    <xf numFmtId="0" fontId="10" fillId="0" borderId="20" xfId="3" applyBorder="1" applyAlignment="1" applyProtection="1">
      <alignment horizontal="center" vertical="center"/>
      <protection locked="0"/>
    </xf>
    <xf numFmtId="0" fontId="10" fillId="0" borderId="29" xfId="3" applyBorder="1" applyAlignment="1" applyProtection="1">
      <alignment horizontal="center" vertical="center"/>
      <protection locked="0"/>
    </xf>
    <xf numFmtId="0" fontId="10" fillId="0" borderId="31" xfId="3" applyBorder="1" applyAlignment="1" applyProtection="1">
      <alignment horizontal="center" vertical="center"/>
      <protection locked="0"/>
    </xf>
    <xf numFmtId="0" fontId="10" fillId="0" borderId="32" xfId="3" applyBorder="1" applyAlignment="1" applyProtection="1">
      <alignment horizontal="center" vertical="center"/>
      <protection locked="0"/>
    </xf>
    <xf numFmtId="0" fontId="8" fillId="3" borderId="19" xfId="3" applyFont="1" applyFill="1" applyBorder="1" applyAlignment="1">
      <alignment horizontal="left" vertical="center"/>
    </xf>
    <xf numFmtId="0" fontId="8" fillId="3" borderId="20" xfId="3" applyFont="1" applyFill="1" applyBorder="1" applyAlignment="1">
      <alignment horizontal="left" vertical="center"/>
    </xf>
    <xf numFmtId="0" fontId="8" fillId="3" borderId="21" xfId="3" applyFont="1" applyFill="1" applyBorder="1" applyAlignment="1">
      <alignment horizontal="left" vertical="center"/>
    </xf>
    <xf numFmtId="0" fontId="8" fillId="3" borderId="26" xfId="3" applyFont="1" applyFill="1" applyBorder="1" applyAlignment="1">
      <alignment horizontal="left" vertical="center"/>
    </xf>
    <xf numFmtId="0" fontId="8" fillId="3" borderId="24" xfId="3" applyFont="1" applyFill="1" applyBorder="1" applyAlignment="1">
      <alignment horizontal="left" vertical="center"/>
    </xf>
    <xf numFmtId="0" fontId="8" fillId="3" borderId="27" xfId="3" applyFont="1" applyFill="1" applyBorder="1" applyAlignment="1">
      <alignment horizontal="left" vertical="center"/>
    </xf>
    <xf numFmtId="0" fontId="10" fillId="3" borderId="23" xfId="3" quotePrefix="1" applyFill="1" applyBorder="1" applyAlignment="1">
      <alignment horizontal="left" vertical="center" shrinkToFit="1"/>
    </xf>
    <xf numFmtId="0" fontId="10" fillId="3" borderId="24" xfId="3" quotePrefix="1" applyFill="1" applyBorder="1" applyAlignment="1">
      <alignment horizontal="left" vertical="center" shrinkToFit="1"/>
    </xf>
    <xf numFmtId="0" fontId="10" fillId="3" borderId="25" xfId="3" quotePrefix="1" applyFill="1" applyBorder="1" applyAlignment="1">
      <alignment horizontal="left" vertical="center" shrinkToFit="1"/>
    </xf>
    <xf numFmtId="0" fontId="10" fillId="3" borderId="0" xfId="3" quotePrefix="1" applyFill="1" applyAlignment="1">
      <alignment horizontal="left" vertical="center"/>
    </xf>
    <xf numFmtId="0" fontId="10" fillId="3" borderId="6" xfId="3" quotePrefix="1" applyFill="1" applyBorder="1" applyAlignment="1">
      <alignment horizontal="left" vertical="center"/>
    </xf>
    <xf numFmtId="0" fontId="8" fillId="4" borderId="0" xfId="3" applyFont="1" applyFill="1" applyAlignment="1">
      <alignment horizontal="left" vertical="center"/>
    </xf>
    <xf numFmtId="0" fontId="10" fillId="3" borderId="13" xfId="3" applyFill="1" applyBorder="1" applyAlignment="1">
      <alignment horizontal="center" vertical="center"/>
    </xf>
    <xf numFmtId="0" fontId="10" fillId="3" borderId="24" xfId="3" applyFill="1" applyBorder="1" applyAlignment="1" applyProtection="1">
      <alignment horizontal="center" vertical="center"/>
      <protection locked="0"/>
    </xf>
    <xf numFmtId="0" fontId="10" fillId="3" borderId="27" xfId="3" applyFill="1" applyBorder="1" applyAlignment="1" applyProtection="1">
      <alignment horizontal="center" vertical="center"/>
      <protection locked="0"/>
    </xf>
    <xf numFmtId="0" fontId="10" fillId="3" borderId="13" xfId="3" applyFill="1" applyBorder="1" applyAlignment="1" applyProtection="1">
      <alignment horizontal="center" vertical="center"/>
      <protection locked="0"/>
    </xf>
    <xf numFmtId="0" fontId="10" fillId="3" borderId="18" xfId="3" applyFill="1" applyBorder="1" applyAlignment="1" applyProtection="1">
      <alignment horizontal="center" vertical="center"/>
      <protection locked="0"/>
    </xf>
    <xf numFmtId="0" fontId="10" fillId="0" borderId="31" xfId="3" applyBorder="1" applyAlignment="1">
      <alignment horizontal="center" vertical="center"/>
    </xf>
    <xf numFmtId="0" fontId="10" fillId="3" borderId="40" xfId="3" quotePrefix="1" applyFill="1" applyBorder="1" applyAlignment="1">
      <alignment horizontal="left" vertical="center" shrinkToFit="1"/>
    </xf>
    <xf numFmtId="0" fontId="10" fillId="3" borderId="5" xfId="3" quotePrefix="1" applyFill="1" applyBorder="1" applyAlignment="1">
      <alignment horizontal="left" vertical="center" shrinkToFit="1"/>
    </xf>
    <xf numFmtId="0" fontId="10" fillId="3" borderId="4" xfId="3" quotePrefix="1" applyFill="1" applyBorder="1" applyAlignment="1">
      <alignment horizontal="left" vertical="center" shrinkToFit="1"/>
    </xf>
    <xf numFmtId="0" fontId="8" fillId="3" borderId="26" xfId="3" applyFont="1" applyFill="1" applyBorder="1" applyAlignment="1">
      <alignment horizontal="left" vertical="center" wrapText="1"/>
    </xf>
    <xf numFmtId="0" fontId="8" fillId="3" borderId="24" xfId="3" applyFont="1" applyFill="1" applyBorder="1" applyAlignment="1">
      <alignment horizontal="left" vertical="center" wrapText="1"/>
    </xf>
    <xf numFmtId="0" fontId="8" fillId="3" borderId="8" xfId="3" applyFont="1" applyFill="1" applyBorder="1" applyAlignment="1">
      <alignment horizontal="left" vertical="center" wrapText="1"/>
    </xf>
    <xf numFmtId="0" fontId="8" fillId="3" borderId="0" xfId="3" applyFont="1" applyFill="1" applyAlignment="1">
      <alignment horizontal="left" vertical="center" wrapText="1"/>
    </xf>
    <xf numFmtId="0" fontId="10" fillId="3" borderId="20" xfId="3" quotePrefix="1" applyFill="1" applyBorder="1" applyAlignment="1">
      <alignment horizontal="left" vertical="center"/>
    </xf>
    <xf numFmtId="0" fontId="10" fillId="3" borderId="29" xfId="3" quotePrefix="1" applyFill="1" applyBorder="1" applyAlignment="1">
      <alignment horizontal="left"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7" fillId="2" borderId="9" xfId="3" applyFont="1" applyFill="1" applyBorder="1" applyAlignment="1">
      <alignment horizontal="center" vertical="center" textRotation="90" wrapText="1"/>
    </xf>
    <xf numFmtId="0" fontId="7" fillId="2" borderId="11" xfId="3" applyFont="1" applyFill="1" applyBorder="1" applyAlignment="1">
      <alignment horizontal="center" vertical="center" textRotation="90" wrapText="1"/>
    </xf>
    <xf numFmtId="0" fontId="7" fillId="2" borderId="10" xfId="3" applyFont="1" applyFill="1" applyBorder="1" applyAlignment="1">
      <alignment horizontal="center" vertical="center" textRotation="90" wrapText="1"/>
    </xf>
    <xf numFmtId="0" fontId="7" fillId="2" borderId="8" xfId="3" applyFont="1" applyFill="1" applyBorder="1" applyAlignment="1">
      <alignment horizontal="center" vertical="center" textRotation="90" wrapText="1"/>
    </xf>
    <xf numFmtId="0" fontId="7" fillId="2" borderId="0" xfId="3" applyFont="1" applyFill="1" applyAlignment="1">
      <alignment horizontal="center" vertical="center" textRotation="90" wrapText="1"/>
    </xf>
    <xf numFmtId="0" fontId="7" fillId="2" borderId="6" xfId="3" applyFont="1" applyFill="1" applyBorder="1" applyAlignment="1">
      <alignment horizontal="center" vertical="center" textRotation="90" wrapText="1"/>
    </xf>
    <xf numFmtId="0" fontId="7" fillId="2" borderId="7" xfId="3" applyFont="1" applyFill="1" applyBorder="1" applyAlignment="1">
      <alignment horizontal="center" vertical="center" textRotation="90" wrapText="1"/>
    </xf>
    <xf numFmtId="0" fontId="7" fillId="2" borderId="5" xfId="3" applyFont="1" applyFill="1" applyBorder="1" applyAlignment="1">
      <alignment horizontal="center" vertical="center" textRotation="90" wrapText="1"/>
    </xf>
    <xf numFmtId="0" fontId="7" fillId="2" borderId="4" xfId="3" applyFont="1" applyFill="1" applyBorder="1" applyAlignment="1">
      <alignment horizontal="center" vertical="center" textRotation="90" wrapText="1"/>
    </xf>
    <xf numFmtId="0" fontId="10" fillId="3" borderId="19" xfId="3" applyFill="1" applyBorder="1" applyAlignment="1">
      <alignment horizontal="left" vertical="center"/>
    </xf>
    <xf numFmtId="0" fontId="10" fillId="3" borderId="20" xfId="3" applyFill="1" applyBorder="1" applyAlignment="1">
      <alignment horizontal="left" vertical="center"/>
    </xf>
    <xf numFmtId="0" fontId="10" fillId="3" borderId="15" xfId="3" applyFill="1" applyBorder="1" applyAlignment="1">
      <alignment horizontal="left" vertical="center"/>
    </xf>
    <xf numFmtId="0" fontId="10" fillId="3" borderId="20" xfId="3" applyFill="1" applyBorder="1" applyAlignment="1">
      <alignment horizontal="center" vertical="center"/>
    </xf>
    <xf numFmtId="0" fontId="8" fillId="3" borderId="26" xfId="3" applyFont="1" applyFill="1" applyBorder="1" applyAlignment="1">
      <alignment horizontal="left" vertical="center" shrinkToFit="1"/>
    </xf>
    <xf numFmtId="0" fontId="8" fillId="3" borderId="24" xfId="3" applyFont="1" applyFill="1" applyBorder="1" applyAlignment="1">
      <alignment horizontal="left" vertical="center" shrinkToFit="1"/>
    </xf>
    <xf numFmtId="0" fontId="8" fillId="3" borderId="27" xfId="3" applyFont="1" applyFill="1" applyBorder="1" applyAlignment="1">
      <alignment horizontal="left" vertical="center" shrinkToFit="1"/>
    </xf>
    <xf numFmtId="0" fontId="10" fillId="0" borderId="24" xfId="3" applyBorder="1" applyAlignment="1" applyProtection="1">
      <alignment horizontal="left" vertical="center"/>
      <protection locked="0"/>
    </xf>
    <xf numFmtId="0" fontId="10" fillId="0" borderId="27" xfId="3" applyBorder="1" applyAlignment="1" applyProtection="1">
      <alignment horizontal="left" vertical="center"/>
      <protection locked="0"/>
    </xf>
    <xf numFmtId="0" fontId="10" fillId="3" borderId="15" xfId="3" applyFill="1" applyBorder="1" applyAlignment="1">
      <alignment vertical="center"/>
    </xf>
    <xf numFmtId="0" fontId="10" fillId="3" borderId="16" xfId="3" applyFill="1" applyBorder="1" applyAlignment="1">
      <alignment vertical="center"/>
    </xf>
    <xf numFmtId="0" fontId="10" fillId="3" borderId="30" xfId="3" applyFill="1" applyBorder="1" applyAlignment="1">
      <alignment horizontal="left" vertical="center"/>
    </xf>
    <xf numFmtId="0" fontId="10" fillId="3" borderId="17" xfId="3" applyFill="1" applyBorder="1" applyAlignment="1" applyProtection="1">
      <alignment horizontal="left" vertical="center"/>
      <protection locked="0"/>
    </xf>
    <xf numFmtId="0" fontId="10" fillId="3" borderId="8" xfId="3" applyFill="1" applyBorder="1" applyAlignment="1" applyProtection="1">
      <alignment horizontal="center" vertical="center"/>
      <protection locked="0"/>
    </xf>
    <xf numFmtId="0" fontId="10" fillId="3" borderId="0" xfId="3" applyFill="1" applyAlignment="1" applyProtection="1">
      <alignment horizontal="center" vertical="center"/>
      <protection locked="0"/>
    </xf>
    <xf numFmtId="0" fontId="10" fillId="3" borderId="6" xfId="3" applyFill="1" applyBorder="1" applyAlignment="1" applyProtection="1">
      <alignment horizontal="center" vertical="center"/>
      <protection locked="0"/>
    </xf>
    <xf numFmtId="0" fontId="10" fillId="3" borderId="7" xfId="3" applyFill="1" applyBorder="1" applyAlignment="1" applyProtection="1">
      <alignment horizontal="center" vertical="center"/>
      <protection locked="0"/>
    </xf>
    <xf numFmtId="0" fontId="10" fillId="3" borderId="5" xfId="3" applyFill="1" applyBorder="1" applyAlignment="1" applyProtection="1">
      <alignment horizontal="center" vertical="center"/>
      <protection locked="0"/>
    </xf>
    <xf numFmtId="0" fontId="10" fillId="3" borderId="4" xfId="3" applyFill="1" applyBorder="1" applyAlignment="1" applyProtection="1">
      <alignment horizontal="center" vertical="center"/>
      <protection locked="0"/>
    </xf>
    <xf numFmtId="0" fontId="5" fillId="3" borderId="20" xfId="3" applyFont="1" applyFill="1" applyBorder="1" applyAlignment="1" applyProtection="1">
      <alignment horizontal="left" vertical="center"/>
      <protection locked="0"/>
    </xf>
    <xf numFmtId="0" fontId="5" fillId="3" borderId="29" xfId="3" applyFont="1" applyFill="1" applyBorder="1" applyAlignment="1" applyProtection="1">
      <alignment horizontal="left" vertical="center"/>
      <protection locked="0"/>
    </xf>
    <xf numFmtId="0" fontId="8" fillId="2" borderId="0" xfId="3" applyFont="1" applyFill="1" applyAlignment="1">
      <alignment horizontal="left" vertical="center"/>
    </xf>
    <xf numFmtId="0" fontId="8" fillId="2" borderId="6" xfId="3" applyFont="1" applyFill="1" applyBorder="1" applyAlignment="1">
      <alignment horizontal="left" vertical="center"/>
    </xf>
    <xf numFmtId="0" fontId="10" fillId="3" borderId="23" xfId="3" applyFill="1" applyBorder="1" applyAlignment="1">
      <alignment horizontal="left" vertical="center"/>
    </xf>
    <xf numFmtId="0" fontId="10" fillId="3" borderId="6" xfId="3" applyFill="1" applyBorder="1" applyAlignment="1" applyProtection="1">
      <alignment horizontal="left" vertical="center" shrinkToFit="1"/>
      <protection locked="0"/>
    </xf>
    <xf numFmtId="0" fontId="8" fillId="40" borderId="26" xfId="3" applyFont="1" applyFill="1" applyBorder="1" applyAlignment="1">
      <alignment horizontal="left" vertical="center"/>
    </xf>
    <xf numFmtId="0" fontId="8" fillId="40" borderId="24" xfId="3" applyFont="1" applyFill="1" applyBorder="1" applyAlignment="1">
      <alignment horizontal="left" vertical="center"/>
    </xf>
    <xf numFmtId="0" fontId="8" fillId="40" borderId="27" xfId="3" applyFont="1" applyFill="1" applyBorder="1" applyAlignment="1">
      <alignment horizontal="left" vertical="center"/>
    </xf>
    <xf numFmtId="0" fontId="8" fillId="40" borderId="8" xfId="3" applyFont="1" applyFill="1" applyBorder="1" applyAlignment="1">
      <alignment horizontal="left" vertical="center"/>
    </xf>
    <xf numFmtId="0" fontId="8" fillId="40" borderId="0" xfId="3" applyFont="1" applyFill="1" applyAlignment="1">
      <alignment horizontal="left" vertical="center"/>
    </xf>
    <xf numFmtId="0" fontId="8" fillId="40" borderId="33" xfId="3" applyFont="1" applyFill="1" applyBorder="1" applyAlignment="1">
      <alignment horizontal="left" vertical="center"/>
    </xf>
    <xf numFmtId="0" fontId="10" fillId="3" borderId="0" xfId="4" applyNumberFormat="1" applyFont="1" applyFill="1" applyBorder="1" applyAlignment="1" applyProtection="1">
      <alignment horizontal="left" vertical="center" shrinkToFit="1"/>
      <protection locked="0"/>
    </xf>
    <xf numFmtId="0" fontId="7" fillId="2" borderId="1"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164" fontId="10" fillId="0" borderId="37" xfId="3" applyNumberFormat="1" applyBorder="1" applyAlignment="1" applyProtection="1">
      <alignment horizontal="center" vertical="center" shrinkToFit="1"/>
      <protection locked="0"/>
    </xf>
    <xf numFmtId="164" fontId="10" fillId="0" borderId="53" xfId="3" applyNumberFormat="1" applyBorder="1" applyAlignment="1" applyProtection="1">
      <alignment horizontal="center" vertical="center" shrinkToFit="1"/>
      <protection locked="0"/>
    </xf>
    <xf numFmtId="0" fontId="10" fillId="0" borderId="58" xfId="3" applyBorder="1" applyAlignment="1" applyProtection="1">
      <alignment horizontal="center" vertical="center" shrinkToFit="1"/>
      <protection locked="0"/>
    </xf>
    <xf numFmtId="0" fontId="10" fillId="0" borderId="59" xfId="3" applyBorder="1" applyAlignment="1" applyProtection="1">
      <alignment horizontal="center" vertical="center" shrinkToFit="1"/>
      <protection locked="0"/>
    </xf>
    <xf numFmtId="0" fontId="10" fillId="3" borderId="9" xfId="3" applyFill="1" applyBorder="1" applyAlignment="1">
      <alignment horizontal="center" vertical="center"/>
    </xf>
    <xf numFmtId="0" fontId="10" fillId="3" borderId="11" xfId="3" applyFill="1" applyBorder="1" applyAlignment="1">
      <alignment horizontal="center" vertical="center"/>
    </xf>
    <xf numFmtId="0" fontId="10" fillId="3" borderId="10" xfId="3" applyFill="1" applyBorder="1" applyAlignment="1">
      <alignment horizontal="center" vertical="center"/>
    </xf>
    <xf numFmtId="0" fontId="10" fillId="3" borderId="8" xfId="3" applyFill="1" applyBorder="1" applyAlignment="1">
      <alignment horizontal="center" vertical="center"/>
    </xf>
    <xf numFmtId="0" fontId="10" fillId="3" borderId="0" xfId="3" applyFill="1" applyAlignment="1">
      <alignment horizontal="center" vertical="center"/>
    </xf>
    <xf numFmtId="0" fontId="10" fillId="3" borderId="6" xfId="3" applyFill="1" applyBorder="1" applyAlignment="1">
      <alignment horizontal="center" vertical="center"/>
    </xf>
    <xf numFmtId="0" fontId="10" fillId="3" borderId="7" xfId="3" applyFill="1" applyBorder="1" applyAlignment="1">
      <alignment horizontal="center" vertical="center"/>
    </xf>
    <xf numFmtId="0" fontId="10" fillId="3" borderId="5" xfId="3" applyFill="1" applyBorder="1" applyAlignment="1">
      <alignment horizontal="center" vertical="center"/>
    </xf>
    <xf numFmtId="0" fontId="10" fillId="3" borderId="4" xfId="3" applyFill="1" applyBorder="1" applyAlignment="1">
      <alignment horizontal="center" vertical="center"/>
    </xf>
    <xf numFmtId="0" fontId="9" fillId="2" borderId="1" xfId="3" applyFont="1" applyFill="1" applyBorder="1" applyAlignment="1">
      <alignment horizontal="center" vertical="center"/>
    </xf>
    <xf numFmtId="0" fontId="10" fillId="4" borderId="5" xfId="3" applyFill="1" applyBorder="1" applyAlignment="1" applyProtection="1">
      <alignment horizontal="left" vertical="center"/>
      <protection locked="0"/>
    </xf>
    <xf numFmtId="0" fontId="10" fillId="4" borderId="4" xfId="3" applyFill="1" applyBorder="1" applyAlignment="1" applyProtection="1">
      <alignment horizontal="left" vertical="center"/>
      <protection locked="0"/>
    </xf>
    <xf numFmtId="0" fontId="19" fillId="4" borderId="0" xfId="3" applyFont="1" applyFill="1" applyAlignment="1">
      <alignment horizontal="left" vertical="center" wrapText="1"/>
    </xf>
    <xf numFmtId="0" fontId="19" fillId="4" borderId="6" xfId="3" applyFont="1" applyFill="1" applyBorder="1" applyAlignment="1">
      <alignment horizontal="left" vertical="center" wrapText="1"/>
    </xf>
    <xf numFmtId="0" fontId="8" fillId="0" borderId="9"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8" xfId="3" applyFont="1" applyBorder="1" applyAlignment="1">
      <alignment horizontal="center" vertical="center" wrapText="1"/>
    </xf>
    <xf numFmtId="0" fontId="8" fillId="0" borderId="0" xfId="3" applyFont="1" applyAlignment="1">
      <alignment horizontal="center" vertical="center" wrapText="1"/>
    </xf>
    <xf numFmtId="0" fontId="8" fillId="0" borderId="6" xfId="3" applyFont="1" applyBorder="1" applyAlignment="1">
      <alignment horizontal="center" vertical="center" wrapText="1"/>
    </xf>
    <xf numFmtId="0" fontId="10" fillId="0" borderId="8" xfId="3" applyBorder="1" applyAlignment="1" applyProtection="1">
      <alignment horizontal="center" vertical="center"/>
      <protection locked="0"/>
    </xf>
    <xf numFmtId="0" fontId="10" fillId="0" borderId="0" xfId="3" applyAlignment="1" applyProtection="1">
      <alignment horizontal="center" vertical="center"/>
      <protection locked="0"/>
    </xf>
    <xf numFmtId="0" fontId="10" fillId="0" borderId="6" xfId="3" applyBorder="1" applyAlignment="1" applyProtection="1">
      <alignment horizontal="center" vertical="center"/>
      <protection locked="0"/>
    </xf>
    <xf numFmtId="0" fontId="10" fillId="0" borderId="7" xfId="3" applyBorder="1" applyAlignment="1" applyProtection="1">
      <alignment horizontal="center" vertical="center"/>
      <protection locked="0"/>
    </xf>
    <xf numFmtId="0" fontId="10" fillId="0" borderId="5" xfId="3" applyBorder="1" applyAlignment="1" applyProtection="1">
      <alignment horizontal="center" vertical="center"/>
      <protection locked="0"/>
    </xf>
    <xf numFmtId="0" fontId="10" fillId="0" borderId="4" xfId="3" applyBorder="1" applyAlignment="1" applyProtection="1">
      <alignment horizontal="center" vertical="center"/>
      <protection locked="0"/>
    </xf>
    <xf numFmtId="0" fontId="10" fillId="3" borderId="2" xfId="3" applyFill="1" applyBorder="1" applyAlignment="1" applyProtection="1">
      <alignment horizontal="center" vertical="center" wrapText="1"/>
      <protection locked="0"/>
    </xf>
    <xf numFmtId="0" fontId="10" fillId="4" borderId="2" xfId="3" applyFill="1" applyBorder="1" applyAlignment="1">
      <alignment horizontal="center" vertical="center"/>
    </xf>
    <xf numFmtId="0" fontId="10" fillId="4" borderId="2" xfId="3" applyFill="1" applyBorder="1" applyAlignment="1" applyProtection="1">
      <alignment horizontal="center" vertical="center" wrapText="1"/>
      <protection locked="0"/>
    </xf>
    <xf numFmtId="0" fontId="10" fillId="4" borderId="3" xfId="3" applyFill="1" applyBorder="1" applyAlignment="1" applyProtection="1">
      <alignment horizontal="center" vertical="center" wrapText="1"/>
      <protection locked="0"/>
    </xf>
    <xf numFmtId="0" fontId="10" fillId="2" borderId="57" xfId="3" applyFill="1" applyBorder="1" applyAlignment="1">
      <alignment horizontal="left" vertical="center"/>
    </xf>
    <xf numFmtId="0" fontId="10" fillId="2" borderId="58" xfId="3" applyFill="1" applyBorder="1" applyAlignment="1">
      <alignment horizontal="left" vertical="center"/>
    </xf>
    <xf numFmtId="0" fontId="10" fillId="2" borderId="37" xfId="3" applyFill="1" applyBorder="1" applyAlignment="1">
      <alignment horizontal="left" vertical="center" shrinkToFit="1"/>
    </xf>
    <xf numFmtId="0" fontId="10" fillId="3" borderId="13" xfId="3" applyFill="1" applyBorder="1" applyAlignment="1" applyProtection="1">
      <alignment horizontal="left" vertical="center" shrinkToFit="1"/>
      <protection locked="0"/>
    </xf>
    <xf numFmtId="0" fontId="10" fillId="3" borderId="14" xfId="3" applyFill="1" applyBorder="1" applyAlignment="1" applyProtection="1">
      <alignment horizontal="left" vertical="center" shrinkToFit="1"/>
      <protection locked="0"/>
    </xf>
    <xf numFmtId="0" fontId="9" fillId="2" borderId="7"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4" xfId="3" applyFont="1" applyFill="1" applyBorder="1" applyAlignment="1">
      <alignment horizontal="center" vertical="center"/>
    </xf>
    <xf numFmtId="0" fontId="8" fillId="40" borderId="26" xfId="3" applyFont="1" applyFill="1" applyBorder="1" applyAlignment="1">
      <alignment horizontal="left" vertical="center" wrapText="1"/>
    </xf>
    <xf numFmtId="0" fontId="10" fillId="3" borderId="34" xfId="3" applyFill="1" applyBorder="1" applyAlignment="1">
      <alignment horizontal="left" vertical="center"/>
    </xf>
    <xf numFmtId="0" fontId="8" fillId="40" borderId="24" xfId="3" applyFont="1" applyFill="1" applyBorder="1" applyAlignment="1">
      <alignment horizontal="left" vertical="center" wrapText="1"/>
    </xf>
    <xf numFmtId="0" fontId="8" fillId="40" borderId="27" xfId="3" applyFont="1" applyFill="1" applyBorder="1" applyAlignment="1">
      <alignment horizontal="left" vertical="center" wrapText="1"/>
    </xf>
    <xf numFmtId="0" fontId="8" fillId="40" borderId="12" xfId="3" applyFont="1" applyFill="1" applyBorder="1" applyAlignment="1">
      <alignment horizontal="left" vertical="center" wrapText="1"/>
    </xf>
    <xf numFmtId="0" fontId="8" fillId="40" borderId="13" xfId="3" applyFont="1" applyFill="1" applyBorder="1" applyAlignment="1">
      <alignment horizontal="left" vertical="center" wrapText="1"/>
    </xf>
    <xf numFmtId="0" fontId="8" fillId="40" borderId="18" xfId="3" applyFont="1" applyFill="1" applyBorder="1" applyAlignment="1">
      <alignment horizontal="left" vertical="center" wrapText="1"/>
    </xf>
    <xf numFmtId="0" fontId="10" fillId="40" borderId="0" xfId="3" applyFill="1" applyAlignment="1">
      <alignment vertical="center"/>
    </xf>
    <xf numFmtId="0" fontId="10" fillId="40" borderId="33" xfId="3" applyFill="1" applyBorder="1" applyAlignment="1">
      <alignment vertical="center"/>
    </xf>
    <xf numFmtId="0" fontId="10" fillId="40" borderId="12" xfId="3" applyFill="1" applyBorder="1" applyAlignment="1">
      <alignment vertical="center"/>
    </xf>
    <xf numFmtId="0" fontId="10" fillId="40" borderId="13" xfId="3" applyFill="1" applyBorder="1" applyAlignment="1">
      <alignment vertical="center"/>
    </xf>
    <xf numFmtId="0" fontId="10" fillId="40" borderId="18" xfId="3" applyFill="1" applyBorder="1" applyAlignment="1">
      <alignment vertical="center"/>
    </xf>
    <xf numFmtId="0" fontId="10" fillId="3" borderId="22" xfId="3" applyFill="1" applyBorder="1" applyAlignment="1">
      <alignment horizontal="left" vertical="center"/>
    </xf>
    <xf numFmtId="0" fontId="10" fillId="0" borderId="2" xfId="3" applyBorder="1" applyAlignment="1">
      <alignment horizontal="center" vertical="center"/>
    </xf>
    <xf numFmtId="0" fontId="10" fillId="0" borderId="3" xfId="3" applyBorder="1" applyAlignment="1">
      <alignment horizontal="center" vertical="center"/>
    </xf>
    <xf numFmtId="0" fontId="8" fillId="3" borderId="12" xfId="3" applyFont="1" applyFill="1" applyBorder="1" applyAlignment="1">
      <alignment horizontal="left" vertical="center"/>
    </xf>
    <xf numFmtId="0" fontId="8" fillId="3" borderId="13" xfId="3" applyFont="1" applyFill="1" applyBorder="1" applyAlignment="1">
      <alignment horizontal="left" vertical="center"/>
    </xf>
    <xf numFmtId="0" fontId="8" fillId="3" borderId="18" xfId="3" applyFont="1" applyFill="1" applyBorder="1" applyAlignment="1">
      <alignment horizontal="left" vertical="center"/>
    </xf>
    <xf numFmtId="0" fontId="10" fillId="3" borderId="22" xfId="3" quotePrefix="1" applyFill="1" applyBorder="1" applyAlignment="1">
      <alignment horizontal="left" vertical="center" wrapText="1"/>
    </xf>
    <xf numFmtId="0" fontId="10" fillId="3" borderId="13" xfId="3" quotePrefix="1" applyFill="1" applyBorder="1" applyAlignment="1">
      <alignment horizontal="left" vertical="center" wrapText="1"/>
    </xf>
    <xf numFmtId="0" fontId="10" fillId="3" borderId="14" xfId="3" quotePrefix="1" applyFill="1" applyBorder="1" applyAlignment="1">
      <alignment horizontal="left" vertical="center" wrapText="1"/>
    </xf>
    <xf numFmtId="0" fontId="10" fillId="3" borderId="24" xfId="3" applyFill="1" applyBorder="1" applyAlignment="1" applyProtection="1">
      <alignment horizontal="left" vertical="center" shrinkToFit="1"/>
      <protection locked="0"/>
    </xf>
    <xf numFmtId="0" fontId="10" fillId="3" borderId="25" xfId="3" applyFill="1" applyBorder="1" applyAlignment="1" applyProtection="1">
      <alignment horizontal="left" vertical="center" shrinkToFit="1"/>
      <protection locked="0"/>
    </xf>
    <xf numFmtId="0" fontId="8" fillId="3" borderId="33" xfId="3" applyFont="1" applyFill="1" applyBorder="1" applyAlignment="1">
      <alignment horizontal="left" vertical="center" wrapText="1"/>
    </xf>
    <xf numFmtId="0" fontId="8" fillId="3" borderId="13" xfId="3" applyFont="1" applyFill="1" applyBorder="1" applyAlignment="1">
      <alignment horizontal="left" vertical="center" wrapText="1"/>
    </xf>
    <xf numFmtId="0" fontId="8" fillId="3" borderId="18" xfId="3" applyFont="1" applyFill="1" applyBorder="1" applyAlignment="1">
      <alignment horizontal="left" vertical="center" wrapText="1"/>
    </xf>
    <xf numFmtId="0" fontId="8" fillId="40" borderId="8" xfId="3" applyFont="1" applyFill="1" applyBorder="1" applyAlignment="1">
      <alignment horizontal="left" vertical="center" wrapText="1"/>
    </xf>
    <xf numFmtId="0" fontId="8" fillId="40" borderId="0" xfId="3" applyFont="1" applyFill="1" applyAlignment="1">
      <alignment horizontal="left" vertical="center" wrapText="1"/>
    </xf>
    <xf numFmtId="0" fontId="8" fillId="40" borderId="33" xfId="3" applyFont="1" applyFill="1" applyBorder="1" applyAlignment="1">
      <alignment horizontal="left" vertical="center" wrapText="1"/>
    </xf>
    <xf numFmtId="0" fontId="11" fillId="3" borderId="31" xfId="3" applyFont="1" applyFill="1" applyBorder="1" applyAlignment="1">
      <alignment horizontal="center" vertical="center"/>
    </xf>
    <xf numFmtId="0" fontId="11" fillId="3" borderId="32" xfId="3" applyFont="1" applyFill="1" applyBorder="1" applyAlignment="1">
      <alignment horizontal="center" vertical="center"/>
    </xf>
    <xf numFmtId="0" fontId="10" fillId="0" borderId="13" xfId="3" applyBorder="1" applyAlignment="1" applyProtection="1">
      <alignment horizontal="left" vertical="center"/>
      <protection locked="0"/>
    </xf>
    <xf numFmtId="0" fontId="10" fillId="0" borderId="18" xfId="3" applyBorder="1" applyAlignment="1" applyProtection="1">
      <alignment horizontal="left" vertical="center"/>
      <protection locked="0"/>
    </xf>
  </cellXfs>
  <cellStyles count="64">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1 2" xfId="50" xr:uid="{CC49288D-1929-4032-9BA5-8F39ADA78D52}"/>
    <cellStyle name="60 % - Accent2" xfId="30" builtinId="36" customBuiltin="1"/>
    <cellStyle name="60 % - Accent2 2" xfId="51" xr:uid="{75115902-B5C6-4D0A-8609-9246A5A954A0}"/>
    <cellStyle name="60 % - Accent3" xfId="34" builtinId="40" customBuiltin="1"/>
    <cellStyle name="60 % - Accent3 2" xfId="52" xr:uid="{732E2BF3-710E-4EB3-8478-7840BE10EA2D}"/>
    <cellStyle name="60 % - Accent4" xfId="38" builtinId="44" customBuiltin="1"/>
    <cellStyle name="60 % - Accent4 2" xfId="53" xr:uid="{CC12ACCF-553C-4367-AC83-0DF6DE01D94E}"/>
    <cellStyle name="60 % - Accent5" xfId="42" builtinId="48" customBuiltin="1"/>
    <cellStyle name="60 % - Accent5 2" xfId="54" xr:uid="{90EE6D62-A9BB-47CB-AFDE-C865D95FE663}"/>
    <cellStyle name="60 % - Accent6" xfId="46" builtinId="52" customBuiltin="1"/>
    <cellStyle name="60 % - Accent6 2" xfId="55" xr:uid="{439EE4AD-577D-4128-ACB2-A83F3A402C15}"/>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Lien hypertexte" xfId="2" builtinId="8"/>
    <cellStyle name="Lien hypertexte 2" xfId="4" xr:uid="{00000000-0005-0000-0000-00001E000000}"/>
    <cellStyle name="Monétaire" xfId="5" builtinId="4"/>
    <cellStyle name="Neutre" xfId="13" builtinId="28" customBuiltin="1"/>
    <cellStyle name="Neutre 2" xfId="49" xr:uid="{8A3F861D-2824-4E8F-A026-4DCCCC5E3295}"/>
    <cellStyle name="Normal" xfId="0" builtinId="0"/>
    <cellStyle name="Normal 2" xfId="3" xr:uid="{00000000-0005-0000-0000-000022000000}"/>
    <cellStyle name="Normal 2 2" xfId="58" xr:uid="{240135A4-99AF-4A1E-A8FA-7CDD6D516019}"/>
    <cellStyle name="Normal 2 2 2" xfId="59" xr:uid="{47989E82-142F-40EF-BE2F-D57192068774}"/>
    <cellStyle name="Normal 2 2 4" xfId="63" xr:uid="{442CC32E-9F9A-40EA-A0A6-5A8DA13C4B5E}"/>
    <cellStyle name="Normal 2 3" xfId="56" xr:uid="{B239DF8A-325E-477C-AC05-05768DBE1183}"/>
    <cellStyle name="Normal 3" xfId="61" xr:uid="{234634F3-6D98-4557-B046-1760D0E52CBC}"/>
    <cellStyle name="Normal 3 2" xfId="60" xr:uid="{11535BA0-4B18-4A3F-A95C-18A7B57693B1}"/>
    <cellStyle name="Normal 4" xfId="47" xr:uid="{20FDAE77-B37C-4847-BF86-ACC27F29718B}"/>
    <cellStyle name="Normal 5" xfId="57" xr:uid="{F9BD3674-7D5A-4BA3-B23A-0ADCBA6F3A14}"/>
    <cellStyle name="Normal 5 2" xfId="62" xr:uid="{038017EE-8C77-402A-B0F2-9822F3A601A7}"/>
    <cellStyle name="Note" xfId="20" builtinId="10" customBuiltin="1"/>
    <cellStyle name="Pourcentage" xfId="1" builtinId="5"/>
    <cellStyle name="Satisfaisant" xfId="11" builtinId="26" customBuiltin="1"/>
    <cellStyle name="Sortie" xfId="15" builtinId="21" customBuiltin="1"/>
    <cellStyle name="Texte explicatif" xfId="21" builtinId="53" customBuiltin="1"/>
    <cellStyle name="Titre" xfId="6" builtinId="15" customBuiltin="1"/>
    <cellStyle name="Titre 2" xfId="48" xr:uid="{D269232B-80A7-4DBF-9039-F8836149F584}"/>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302">
    <dxf>
      <fill>
        <patternFill>
          <bgColor rgb="FFFF0000"/>
        </patternFill>
      </fill>
    </dxf>
    <dxf>
      <fill>
        <patternFill>
          <bgColor rgb="FF92D050"/>
        </patternFill>
      </fill>
    </dxf>
    <dxf>
      <font>
        <color rgb="FF9C0006"/>
      </font>
      <fill>
        <patternFill>
          <bgColor theme="0" tint="-0.14996795556505021"/>
        </patternFill>
      </fill>
    </dxf>
    <dxf>
      <font>
        <color theme="0"/>
      </font>
      <fill>
        <patternFill>
          <bgColor rgb="FFFF0000"/>
        </patternFill>
      </fill>
    </dxf>
    <dxf>
      <font>
        <strike val="0"/>
      </font>
      <fill>
        <patternFill>
          <bgColor rgb="FF92D050"/>
        </patternFill>
      </fill>
    </dxf>
    <dxf>
      <fill>
        <patternFill>
          <bgColor theme="9"/>
        </patternFill>
      </fill>
    </dxf>
    <dxf>
      <fill>
        <patternFill>
          <bgColor rgb="FFFF0000"/>
        </patternFill>
      </fill>
    </dxf>
    <dxf>
      <fill>
        <patternFill>
          <bgColor rgb="FF92D050"/>
        </patternFill>
      </fill>
    </dxf>
    <dxf>
      <fill>
        <patternFill>
          <bgColor rgb="FFFF0000"/>
        </patternFill>
      </fill>
    </dxf>
    <dxf>
      <font>
        <strike val="0"/>
      </font>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color rgb="FFFF0000"/>
      </font>
    </dxf>
    <dxf>
      <font>
        <b/>
        <i val="0"/>
        <color rgb="FFFF0000"/>
      </font>
    </dxf>
    <dxf>
      <font>
        <color rgb="FFFF0000"/>
      </font>
    </dxf>
    <dxf>
      <font>
        <b/>
        <i val="0"/>
        <color rgb="FFFF0000"/>
      </font>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strike val="0"/>
        <color theme="0" tint="-0.14996795556505021"/>
      </font>
    </dxf>
    <dxf>
      <font>
        <strike val="0"/>
        <color theme="0" tint="-0.14996795556505021"/>
      </font>
    </dxf>
    <dxf>
      <font>
        <strike val="0"/>
        <color rgb="FFFF0000"/>
      </font>
    </dxf>
    <dxf>
      <font>
        <strike val="0"/>
        <color theme="0" tint="-0.14996795556505021"/>
      </font>
    </dxf>
    <dxf>
      <font>
        <strike val="0"/>
        <color theme="0" tint="-0.14996795556505021"/>
      </font>
    </dxf>
    <dxf>
      <font>
        <strike val="0"/>
        <color rgb="FFFF0000"/>
      </font>
    </dxf>
    <dxf>
      <font>
        <strike val="0"/>
        <color theme="0" tint="-0.14996795556505021"/>
      </font>
    </dxf>
    <dxf>
      <font>
        <strike val="0"/>
        <color theme="0" tint="-0.14996795556505021"/>
      </font>
    </dxf>
    <dxf>
      <font>
        <strike val="0"/>
        <color rgb="FFFF0000"/>
      </font>
    </dxf>
    <dxf>
      <font>
        <strike val="0"/>
        <color theme="0" tint="-0.14996795556505021"/>
      </font>
    </dxf>
    <dxf>
      <font>
        <strike val="0"/>
        <color theme="0" tint="-0.14996795556505021"/>
      </font>
    </dxf>
    <dxf>
      <font>
        <color rgb="FFFF0000"/>
      </font>
    </dxf>
    <dxf>
      <font>
        <b/>
        <i val="0"/>
        <color rgb="FFFF0000"/>
      </font>
    </dxf>
    <dxf>
      <font>
        <b/>
        <i val="0"/>
        <color rgb="FFFF0000"/>
      </font>
    </dxf>
    <dxf>
      <font>
        <strike val="0"/>
        <color theme="0" tint="-0.14996795556505021"/>
      </font>
    </dxf>
    <dxf>
      <font>
        <strike val="0"/>
        <color theme="0" tint="-0.14996795556505021"/>
      </font>
    </dxf>
    <dxf>
      <font>
        <strike val="0"/>
        <color theme="0" tint="-0.14996795556505021"/>
      </font>
    </dxf>
    <dxf>
      <font>
        <strike val="0"/>
        <color rgb="FFFF0000"/>
      </font>
    </dxf>
    <dxf>
      <font>
        <strike val="0"/>
        <color theme="0" tint="-0.14996795556505021"/>
      </font>
      <fill>
        <patternFill>
          <bgColor theme="0" tint="-0.14996795556505021"/>
        </patternFill>
      </fill>
      <border>
        <left/>
        <right/>
        <top/>
        <bottom/>
        <vertical/>
        <horizontal/>
      </border>
    </dxf>
    <dxf>
      <font>
        <color theme="0" tint="-0.14996795556505021"/>
      </font>
      <fill>
        <patternFill>
          <bgColor theme="0" tint="-0.14996795556505021"/>
        </patternFill>
      </fill>
      <border>
        <left/>
        <right/>
        <top/>
        <bottom/>
        <vertical/>
        <horizontal/>
      </border>
    </dxf>
    <dxf>
      <font>
        <strike val="0"/>
        <color theme="0" tint="-0.14996795556505021"/>
      </font>
    </dxf>
    <dxf>
      <font>
        <b/>
        <i val="0"/>
        <strike val="0"/>
        <color rgb="FFFF0000"/>
      </font>
    </dxf>
    <dxf>
      <font>
        <strike val="0"/>
      </font>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strike val="0"/>
      </font>
      <fill>
        <patternFill>
          <bgColor theme="0"/>
        </patternFill>
      </fill>
      <border>
        <left style="thin">
          <color auto="1"/>
        </left>
        <right style="thin">
          <color auto="1"/>
        </right>
        <top style="thin">
          <color auto="1"/>
        </top>
        <bottom style="thin">
          <color auto="1"/>
        </bottom>
        <vertical/>
        <horizontal/>
      </border>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ill>
        <patternFill>
          <bgColor theme="0"/>
        </patternFill>
      </fill>
      <border>
        <left style="thin">
          <color auto="1"/>
        </left>
        <right style="thin">
          <color auto="1"/>
        </right>
        <top style="thin">
          <color auto="1"/>
        </top>
        <bottom style="thin">
          <color auto="1"/>
        </bottom>
        <vertical/>
        <horizontal/>
      </border>
    </dxf>
    <dxf>
      <font>
        <color rgb="FFFF0000"/>
      </font>
    </dxf>
    <dxf>
      <font>
        <strike val="0"/>
        <color theme="0" tint="-0.14996795556505021"/>
      </font>
    </dxf>
    <dxf>
      <font>
        <color theme="0" tint="-0.14996795556505021"/>
      </font>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color rgb="FFFF0000"/>
      </font>
    </dxf>
    <dxf>
      <font>
        <strike val="0"/>
        <color theme="0" tint="-0.14996795556505021"/>
      </font>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color rgb="FFFF0000"/>
      </font>
    </dxf>
    <dxf>
      <font>
        <strike val="0"/>
        <color theme="0" tint="-0.14996795556505021"/>
      </font>
    </dxf>
    <dxf>
      <font>
        <strike val="0"/>
        <color theme="0" tint="-0.14996795556505021"/>
      </font>
    </dxf>
    <dxf>
      <font>
        <strike val="0"/>
        <color theme="0" tint="-0.14996795556505021"/>
      </font>
    </dxf>
    <dxf>
      <font>
        <strike val="0"/>
        <color rgb="FFFF0000"/>
      </font>
    </dxf>
    <dxf>
      <font>
        <strike val="0"/>
        <color theme="0" tint="-0.14996795556505021"/>
      </font>
    </dxf>
    <dxf>
      <font>
        <strike val="0"/>
        <color theme="0" tint="-0.14996795556505021"/>
      </font>
    </dxf>
    <dxf>
      <font>
        <b/>
        <i val="0"/>
        <color rgb="FFFF0000"/>
      </font>
    </dxf>
    <dxf>
      <font>
        <strike val="0"/>
        <color theme="0" tint="-0.14996795556505021"/>
      </font>
    </dxf>
    <dxf>
      <font>
        <strike val="0"/>
        <color theme="0" tint="-0.14996795556505021"/>
      </font>
    </dxf>
    <dxf>
      <font>
        <strike val="0"/>
        <color theme="0" tint="-0.14996795556505021"/>
      </font>
    </dxf>
    <dxf>
      <font>
        <color rgb="FFFF0000"/>
      </font>
    </dxf>
    <dxf>
      <font>
        <color rgb="FFFF0000"/>
      </font>
    </dxf>
    <dxf>
      <font>
        <strike val="0"/>
        <color theme="0" tint="-0.14996795556505021"/>
      </font>
    </dxf>
    <dxf>
      <font>
        <strike val="0"/>
        <color theme="0" tint="-0.14996795556505021"/>
      </font>
    </dxf>
    <dxf>
      <font>
        <strike val="0"/>
        <color rgb="FFFF0000"/>
      </font>
    </dxf>
    <dxf>
      <font>
        <strike val="0"/>
        <color theme="0" tint="-0.14996795556505021"/>
      </font>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ill>
        <patternFill>
          <bgColor theme="0"/>
        </patternFill>
      </fill>
      <border>
        <left style="thin">
          <color auto="1"/>
        </left>
        <right style="thin">
          <color auto="1"/>
        </right>
        <top style="thin">
          <color auto="1"/>
        </top>
        <bottom style="thin">
          <color auto="1"/>
        </bottom>
        <vertical/>
        <horizontal/>
      </border>
    </dxf>
    <dxf>
      <font>
        <color rgb="FFFF0000"/>
      </font>
    </dxf>
    <dxf>
      <font>
        <strike val="0"/>
        <color theme="0" tint="-0.14996795556505021"/>
      </font>
    </dxf>
    <dxf>
      <font>
        <color theme="0" tint="-0.14996795556505021"/>
      </font>
    </dxf>
    <dxf>
      <font>
        <strike val="0"/>
        <color theme="0" tint="-0.14996795556505021"/>
      </font>
    </dxf>
    <dxf>
      <font>
        <strike val="0"/>
        <color theme="0" tint="-0.14996795556505021"/>
      </font>
    </dxf>
    <dxf>
      <font>
        <b/>
        <i val="0"/>
        <color rgb="FFFF0000"/>
      </font>
    </dxf>
    <dxf>
      <font>
        <strike val="0"/>
        <color theme="0" tint="-0.14996795556505021"/>
      </font>
    </dxf>
    <dxf>
      <font>
        <strike val="0"/>
        <color theme="0" tint="-0.14996795556505021"/>
      </font>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color rgb="FFFF0000"/>
      </font>
    </dxf>
    <dxf>
      <font>
        <strike val="0"/>
        <color theme="0" tint="-0.14996795556505021"/>
      </font>
    </dxf>
    <dxf>
      <font>
        <strike val="0"/>
        <color theme="0" tint="-0.14996795556505021"/>
      </font>
    </dxf>
    <dxf>
      <font>
        <strike val="0"/>
        <color theme="0" tint="-0.14996795556505021"/>
      </font>
    </dxf>
    <dxf>
      <font>
        <strike val="0"/>
        <color rgb="FFFF0000"/>
      </font>
    </dxf>
    <dxf>
      <font>
        <strike val="0"/>
        <color theme="0" tint="-0.14996795556505021"/>
      </font>
    </dxf>
    <dxf>
      <font>
        <strike val="0"/>
        <color rgb="FFFF0000"/>
      </font>
    </dxf>
    <dxf>
      <font>
        <strike val="0"/>
        <color theme="0" tint="-0.14996795556505021"/>
      </font>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strike val="0"/>
        <color theme="0" tint="-0.14996795556505021"/>
      </font>
    </dxf>
    <dxf>
      <font>
        <color rgb="FFFF0000"/>
      </font>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color rgb="FFFF0000"/>
      </font>
    </dxf>
    <dxf>
      <font>
        <strike val="0"/>
        <color theme="0" tint="-0.14996795556505021"/>
      </font>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color rgb="FFFF0000"/>
      </font>
    </dxf>
    <dxf>
      <font>
        <strike val="0"/>
        <color theme="0" tint="-0.14996795556505021"/>
      </font>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ill>
        <patternFill>
          <bgColor theme="0"/>
        </patternFill>
      </fill>
      <border>
        <left style="thin">
          <color auto="1"/>
        </left>
        <right style="thin">
          <color auto="1"/>
        </right>
        <top style="thin">
          <color auto="1"/>
        </top>
        <bottom style="thin">
          <color auto="1"/>
        </bottom>
        <vertical/>
        <horizontal/>
      </border>
    </dxf>
    <dxf>
      <font>
        <color rgb="FFFF0000"/>
      </font>
    </dxf>
    <dxf>
      <font>
        <strike val="0"/>
        <color theme="0" tint="-0.14996795556505021"/>
      </font>
    </dxf>
    <dxf>
      <font>
        <color theme="0" tint="-0.14996795556505021"/>
      </font>
    </dxf>
    <dxf>
      <font>
        <strike val="0"/>
        <color theme="0" tint="-0.14996795556505021"/>
      </font>
    </dxf>
    <dxf>
      <font>
        <strike val="0"/>
        <color theme="0" tint="-0.14996795556505021"/>
      </font>
    </dxf>
    <dxf>
      <font>
        <b/>
        <i val="0"/>
        <color rgb="FFFF0000"/>
      </font>
    </dxf>
    <dxf>
      <font>
        <strike val="0"/>
        <color theme="0" tint="-0.14996795556505021"/>
      </font>
    </dxf>
    <dxf>
      <font>
        <strike val="0"/>
        <color theme="0" tint="-0.14996795556505021"/>
      </font>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color rgb="FFFF0000"/>
      </font>
    </dxf>
    <dxf>
      <font>
        <strike val="0"/>
        <color theme="0" tint="-0.14996795556505021"/>
      </font>
    </dxf>
    <dxf>
      <font>
        <strike val="0"/>
        <color theme="0" tint="-0.14996795556505021"/>
      </font>
    </dxf>
    <dxf>
      <font>
        <strike val="0"/>
        <color theme="0" tint="-0.14996795556505021"/>
      </font>
    </dxf>
    <dxf>
      <font>
        <strike val="0"/>
        <color rgb="FFFF0000"/>
      </font>
    </dxf>
    <dxf>
      <font>
        <strike val="0"/>
        <color theme="0" tint="-0.14996795556505021"/>
      </font>
    </dxf>
    <dxf>
      <font>
        <strike val="0"/>
        <color rgb="FFFF0000"/>
      </font>
    </dxf>
    <dxf>
      <font>
        <strike val="0"/>
        <color theme="0" tint="-0.14996795556505021"/>
      </font>
    </dxf>
    <dxf>
      <fill>
        <patternFill>
          <bgColor theme="0" tint="-0.14996795556505021"/>
        </patternFill>
      </fill>
      <border>
        <left/>
        <right/>
        <top/>
        <bottom/>
        <vertical/>
        <horizontal/>
      </border>
    </dxf>
    <dxf>
      <font>
        <strike val="0"/>
      </font>
      <fill>
        <patternFill>
          <bgColor theme="0" tint="-0.14996795556505021"/>
        </patternFill>
      </fill>
      <border>
        <left/>
        <right/>
        <top/>
        <bottom/>
        <vertical/>
        <horizontal/>
      </border>
    </dxf>
    <dxf>
      <font>
        <strike val="0"/>
        <color theme="0" tint="-0.14996795556505021"/>
      </font>
    </dxf>
    <dxf>
      <font>
        <color rgb="FFFF0000"/>
      </font>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color rgb="FFFF0000"/>
      </font>
    </dxf>
    <dxf>
      <font>
        <strike val="0"/>
        <color theme="0" tint="-0.14996795556505021"/>
      </font>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color rgb="FFFF0000"/>
      </font>
    </dxf>
    <dxf>
      <font>
        <strike val="0"/>
        <color theme="0" tint="-0.14996795556505021"/>
      </font>
    </dxf>
    <dxf>
      <fill>
        <patternFill>
          <bgColor theme="0" tint="-0.14996795556505021"/>
        </patternFill>
      </fill>
      <border>
        <left/>
        <right/>
        <top/>
        <bottom/>
      </border>
    </dxf>
    <dxf>
      <font>
        <strike val="0"/>
      </font>
      <fill>
        <patternFill>
          <bgColor theme="0" tint="-0.14996795556505021"/>
        </patternFill>
      </fill>
      <border>
        <left/>
        <right/>
        <top/>
        <bottom/>
        <vertical/>
        <horizontal/>
      </border>
    </dxf>
    <dxf>
      <fill>
        <patternFill>
          <bgColor theme="0" tint="-0.14996795556505021"/>
        </patternFill>
      </fill>
      <border>
        <left/>
        <right/>
        <top/>
        <bottom/>
      </border>
    </dxf>
    <dxf>
      <fill>
        <patternFill>
          <bgColor theme="0" tint="-0.14996795556505021"/>
        </patternFill>
      </fill>
      <border>
        <left/>
        <right/>
        <top/>
        <bottom/>
        <vertical/>
        <horizontal/>
      </border>
    </dxf>
    <dxf>
      <fill>
        <patternFill>
          <bgColor theme="0" tint="-0.14996795556505021"/>
        </patternFill>
      </fill>
      <border>
        <left/>
        <right/>
        <top/>
        <bottom/>
      </border>
    </dxf>
    <dxf>
      <fill>
        <patternFill>
          <bgColor theme="0" tint="-0.14996795556505021"/>
        </patternFill>
      </fill>
      <border>
        <left/>
        <right/>
        <top/>
        <bottom/>
        <vertical/>
        <horizontal/>
      </border>
    </dxf>
    <dxf>
      <font>
        <color rgb="FFFF0000"/>
      </font>
    </dxf>
    <dxf>
      <fill>
        <patternFill>
          <bgColor theme="0" tint="-0.14996795556505021"/>
        </patternFill>
      </fill>
      <border>
        <left/>
        <right/>
        <top/>
        <bottom/>
      </border>
    </dxf>
    <dxf>
      <font>
        <strike val="0"/>
        <color rgb="FFFF0000"/>
      </font>
    </dxf>
    <dxf>
      <font>
        <strike val="0"/>
      </font>
      <fill>
        <patternFill>
          <bgColor theme="0" tint="-0.14996795556505021"/>
        </patternFill>
      </fill>
      <border>
        <left/>
        <right/>
        <top/>
        <bottom/>
        <vertical/>
        <horizontal/>
      </border>
    </dxf>
    <dxf>
      <fill>
        <patternFill>
          <bgColor theme="0" tint="-0.14996795556505021"/>
        </patternFill>
      </fill>
      <border>
        <left/>
        <right/>
        <top/>
        <bottom/>
      </border>
    </dxf>
    <dxf>
      <fill>
        <patternFill>
          <bgColor theme="0" tint="-0.14996795556505021"/>
        </patternFill>
      </fill>
      <border>
        <left/>
        <right/>
        <top/>
        <bottom/>
        <vertical/>
        <horizontal/>
      </border>
    </dxf>
    <dxf>
      <font>
        <strike val="0"/>
        <color theme="0" tint="-0.14996795556505021"/>
      </font>
    </dxf>
    <dxf>
      <font>
        <strike val="0"/>
        <color rgb="FFFF0000"/>
      </font>
    </dxf>
    <dxf>
      <font>
        <strike val="0"/>
        <color theme="0" tint="-0.14996795556505021"/>
      </font>
    </dxf>
    <dxf>
      <font>
        <color rgb="FFFF0000"/>
      </font>
    </dxf>
    <dxf>
      <fill>
        <patternFill>
          <bgColor theme="0" tint="-0.14996795556505021"/>
        </patternFill>
      </fill>
      <border>
        <left/>
        <right/>
        <top/>
        <bottom/>
      </border>
    </dxf>
    <dxf>
      <fill>
        <patternFill>
          <bgColor theme="0" tint="-0.14996795556505021"/>
        </patternFill>
      </fill>
      <border>
        <left/>
        <right/>
        <top/>
        <bottom/>
        <vertical/>
        <horizontal/>
      </border>
    </dxf>
    <dxf>
      <fill>
        <patternFill>
          <bgColor theme="0" tint="-0.14996795556505021"/>
        </patternFill>
      </fill>
      <border>
        <left/>
        <right/>
        <top/>
        <bottom/>
      </border>
    </dxf>
    <dxf>
      <fill>
        <patternFill>
          <bgColor theme="0" tint="-0.14996795556505021"/>
        </patternFill>
      </fill>
      <border>
        <left/>
        <right/>
        <top/>
        <bottom/>
        <vertical/>
        <horizontal/>
      </border>
    </dxf>
    <dxf>
      <font>
        <color rgb="FFFF0000"/>
      </font>
    </dxf>
    <dxf>
      <fill>
        <patternFill>
          <bgColor theme="0" tint="-0.14996795556505021"/>
        </patternFill>
      </fill>
      <border>
        <left/>
        <right/>
        <top/>
        <bottom/>
      </border>
    </dxf>
    <dxf>
      <font>
        <strike val="0"/>
        <color rgb="FFFF0000"/>
      </font>
    </dxf>
    <dxf>
      <font>
        <strike val="0"/>
      </font>
      <fill>
        <patternFill>
          <bgColor theme="0" tint="-0.14996795556505021"/>
        </patternFill>
      </fill>
      <border>
        <left/>
        <right/>
        <top/>
        <bottom/>
        <vertical/>
        <horizontal/>
      </border>
    </dxf>
    <dxf>
      <fill>
        <patternFill>
          <bgColor theme="0" tint="-0.14996795556505021"/>
        </patternFill>
      </fill>
      <border>
        <left/>
        <right/>
        <top/>
        <bottom/>
      </border>
    </dxf>
    <dxf>
      <fill>
        <patternFill>
          <bgColor theme="0" tint="-0.14996795556505021"/>
        </patternFill>
      </fill>
      <border>
        <left/>
        <right/>
        <top/>
        <bottom/>
        <vertical/>
        <horizontal/>
      </border>
    </dxf>
    <dxf>
      <font>
        <color rgb="FFFF0000"/>
      </font>
    </dxf>
    <dxf>
      <font>
        <strike val="0"/>
        <color theme="0" tint="-0.14996795556505021"/>
      </font>
    </dxf>
    <dxf>
      <font>
        <strike val="0"/>
        <color rgb="FFFF0000"/>
      </font>
    </dxf>
    <dxf>
      <font>
        <strike val="0"/>
        <color theme="0" tint="-0.14996795556505021"/>
      </font>
    </dxf>
    <dxf>
      <fill>
        <patternFill>
          <bgColor theme="0" tint="-0.34998626667073579"/>
        </patternFill>
      </fill>
      <border>
        <left/>
        <right/>
        <top/>
        <bottom/>
      </border>
    </dxf>
    <dxf>
      <font>
        <strike val="0"/>
        <color theme="0" tint="-0.34998626667073579"/>
      </font>
    </dxf>
    <dxf>
      <font>
        <strike val="0"/>
        <color theme="0" tint="-0.34998626667073579"/>
      </font>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border>
        <left/>
        <right/>
        <top/>
        <bottom/>
        <vertical/>
        <horizontal/>
      </border>
    </dxf>
    <dxf>
      <font>
        <strike val="0"/>
        <color theme="0" tint="-0.34998626667073579"/>
      </font>
    </dxf>
    <dxf>
      <font>
        <strike val="0"/>
        <color theme="0" tint="-0.34998626667073579"/>
      </font>
      <border>
        <left/>
        <right/>
        <top/>
        <bottom/>
        <vertical/>
        <horizontal/>
      </border>
    </dxf>
    <dxf>
      <font>
        <color rgb="FFFF0000"/>
      </font>
      <fill>
        <patternFill patternType="solid">
          <bgColor theme="0" tint="-0.34998626667073579"/>
        </patternFill>
      </fill>
    </dxf>
    <dxf>
      <font>
        <strike val="0"/>
        <color theme="0" tint="-0.34998626667073579"/>
      </font>
    </dxf>
    <dxf>
      <font>
        <strike val="0"/>
        <color theme="0" tint="-0.34998626667073579"/>
      </font>
    </dxf>
    <dxf>
      <font>
        <strike val="0"/>
      </font>
      <fill>
        <patternFill>
          <bgColor theme="0" tint="-0.14996795556505021"/>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0" tint="-0.14996795556505021"/>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strike val="0"/>
        <color rgb="FFFF0000"/>
      </font>
      <fill>
        <patternFill patternType="solid">
          <bgColor theme="0" tint="-0.14996795556505021"/>
        </patternFill>
      </fill>
    </dxf>
    <dxf>
      <font>
        <strike val="0"/>
        <color theme="0" tint="-0.14996795556505021"/>
      </font>
    </dxf>
    <dxf>
      <font>
        <strike val="0"/>
        <color theme="0" tint="-0.14996795556505021"/>
      </font>
    </dxf>
    <dxf>
      <fill>
        <patternFill>
          <bgColor theme="0" tint="-0.34998626667073579"/>
        </patternFill>
      </fill>
      <border>
        <left/>
        <right/>
        <top/>
        <bottom/>
      </border>
    </dxf>
    <dxf>
      <font>
        <strike val="0"/>
      </font>
      <fill>
        <patternFill>
          <bgColor theme="0" tint="-0.34998626667073579"/>
        </patternFill>
      </fill>
      <border>
        <left/>
        <right/>
        <top/>
        <bottom/>
        <vertical/>
        <horizontal/>
      </border>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14996795556505021"/>
      </font>
    </dxf>
    <dxf>
      <font>
        <strike val="0"/>
        <color theme="0" tint="-0.14996795556505021"/>
      </font>
    </dxf>
    <dxf>
      <fill>
        <patternFill>
          <bgColor theme="0" tint="-0.34998626667073579"/>
        </patternFill>
      </fill>
      <border>
        <left/>
        <right/>
        <top/>
        <bottom/>
        <vertical/>
        <horizontal/>
      </border>
    </dxf>
    <dxf>
      <font>
        <strike val="0"/>
        <color theme="0" tint="-0.34998626667073579"/>
      </font>
    </dxf>
    <dxf>
      <fill>
        <patternFill>
          <bgColor theme="0" tint="-0.34998626667073579"/>
        </patternFill>
      </fill>
      <border>
        <left/>
        <right/>
        <top/>
        <bottom/>
        <vertical/>
        <horizontal/>
      </border>
    </dxf>
    <dxf>
      <font>
        <strike val="0"/>
        <color theme="0" tint="-0.34998626667073579"/>
      </font>
    </dxf>
    <dxf>
      <font>
        <strike val="0"/>
        <color theme="0" tint="-0.34998626667073579"/>
      </font>
    </dxf>
    <dxf>
      <font>
        <strike val="0"/>
        <color theme="0" tint="-0.34998626667073579"/>
      </font>
    </dxf>
    <dxf>
      <font>
        <strike val="0"/>
        <color rgb="FFFF0000"/>
      </font>
      <fill>
        <patternFill patternType="solid">
          <bgColor theme="0" tint="-0.14996795556505021"/>
        </patternFill>
      </fill>
    </dxf>
    <dxf>
      <font>
        <strike val="0"/>
        <color theme="0" tint="-0.14996795556505021"/>
      </font>
    </dxf>
    <dxf>
      <font>
        <strike val="0"/>
        <color theme="0" tint="-0.14996795556505021"/>
      </font>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border>
    </dxf>
    <dxf>
      <fill>
        <patternFill>
          <bgColor theme="0" tint="-0.34998626667073579"/>
        </patternFill>
      </fill>
      <border>
        <left/>
        <right/>
        <top/>
        <bottom/>
        <vertical/>
        <horizontal/>
      </border>
    </dxf>
    <dxf>
      <font>
        <strike val="0"/>
        <color theme="0" tint="-0.34998626667073579"/>
      </font>
    </dxf>
    <dxf>
      <font>
        <strike val="0"/>
        <color theme="0" tint="-0.34998626667073579"/>
      </font>
    </dxf>
    <dxf>
      <font>
        <strike val="0"/>
        <color theme="0" tint="-0.34998626667073579"/>
      </font>
    </dxf>
    <dxf>
      <font>
        <strike val="0"/>
        <color theme="0" tint="-0.34998626667073579"/>
      </font>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ill>
        <patternFill>
          <bgColor theme="0" tint="-0.34998626667073579"/>
        </patternFill>
      </fill>
      <border>
        <left/>
        <right/>
        <top/>
        <bottom/>
      </border>
    </dxf>
    <dxf>
      <font>
        <strike val="0"/>
      </font>
      <fill>
        <patternFill>
          <bgColor theme="0" tint="-0.34998626667073579"/>
        </patternFill>
      </fill>
      <border>
        <left/>
        <right/>
        <top/>
        <bottom/>
        <vertical/>
        <horizontal/>
      </border>
    </dxf>
    <dxf>
      <fill>
        <patternFill>
          <bgColor theme="0" tint="-0.14996795556505021"/>
        </patternFill>
      </fill>
      <border>
        <left/>
        <right/>
        <top/>
        <bottom/>
        <vertical/>
        <horizontal/>
      </border>
    </dxf>
    <dxf>
      <fill>
        <patternFill>
          <bgColor theme="0" tint="-0.14996795556505021"/>
        </patternFill>
      </fill>
      <border>
        <left/>
        <right/>
        <top/>
        <bottom/>
        <vertical/>
        <horizontal/>
      </border>
    </dxf>
    <dxf>
      <font>
        <strike val="0"/>
        <color theme="0" tint="-0.34998626667073579"/>
      </font>
    </dxf>
    <dxf>
      <font>
        <strike val="0"/>
        <color theme="0" tint="-0.34998626667073579"/>
      </font>
    </dxf>
    <dxf>
      <font>
        <strike val="0"/>
        <color theme="0" tint="-0.34998626667073579"/>
      </font>
    </dxf>
    <dxf>
      <font>
        <strike val="0"/>
        <color theme="0" tint="-0.34998626667073579"/>
      </font>
    </dxf>
    <dxf>
      <fill>
        <patternFill>
          <bgColor theme="0" tint="-0.34998626667073579"/>
        </patternFill>
      </fill>
      <border>
        <left/>
        <right/>
        <top/>
        <bottom/>
      </border>
    </dxf>
    <dxf>
      <font>
        <strike val="0"/>
      </font>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border>
    </dxf>
    <dxf>
      <font>
        <strike val="0"/>
      </font>
      <fill>
        <patternFill>
          <bgColor theme="0" tint="-0.34998626667073579"/>
        </patternFill>
      </fill>
      <border>
        <left/>
        <right/>
        <top/>
        <bottom/>
        <vertical/>
        <horizontal/>
      </border>
    </dxf>
    <dxf>
      <font>
        <strike val="0"/>
      </font>
      <fill>
        <patternFill>
          <bgColor theme="0" tint="-0.14996795556505021"/>
        </patternFill>
      </fill>
      <border>
        <left/>
        <right/>
        <top/>
        <bottom/>
        <vertical/>
        <horizontal/>
      </border>
    </dxf>
    <dxf>
      <border>
        <left style="thin">
          <color auto="1"/>
        </left>
        <right style="thin">
          <color auto="1"/>
        </right>
        <top style="thin">
          <color auto="1"/>
        </top>
        <bottom style="thin">
          <color auto="1"/>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border>
    </dxf>
    <dxf>
      <fill>
        <patternFill>
          <bgColor theme="0" tint="-0.34998626667073579"/>
        </patternFill>
      </fill>
      <border>
        <left/>
        <right/>
        <top/>
        <bottom/>
        <vertical/>
        <horizontal/>
      </border>
    </dxf>
    <dxf>
      <border>
        <left/>
        <right/>
        <top/>
        <bottom/>
        <vertical/>
        <horizontal/>
      </border>
    </dxf>
    <dxf>
      <font>
        <strike val="0"/>
        <color theme="0" tint="-0.34998626667073579"/>
      </font>
    </dxf>
    <dxf>
      <font>
        <strike val="0"/>
        <color theme="0" tint="-0.34998626667073579"/>
      </font>
      <border>
        <left/>
        <right/>
        <top/>
        <bottom/>
        <vertical/>
        <horizontal/>
      </border>
    </dxf>
    <dxf>
      <fill>
        <patternFill>
          <bgColor theme="0" tint="-0.14996795556505021"/>
        </patternFill>
      </fill>
      <border>
        <left/>
        <right/>
        <top/>
        <bottom/>
        <vertical/>
        <horizontal/>
      </border>
    </dxf>
    <dxf>
      <fill>
        <patternFill>
          <bgColor theme="0" tint="-0.34998626667073579"/>
        </patternFill>
      </fill>
      <border>
        <left/>
        <right/>
        <top/>
        <bottom/>
        <vertical/>
        <horizontal/>
      </border>
    </dxf>
    <dxf>
      <fill>
        <patternFill>
          <bgColor theme="0" tint="-0.34998626667073579"/>
        </patternFill>
      </fill>
      <border>
        <left/>
        <right/>
        <top/>
        <bottom/>
        <vertical/>
        <horizontal/>
      </border>
    </dxf>
    <dxf>
      <font>
        <strike val="0"/>
        <color theme="0" tint="-0.14996795556505021"/>
      </font>
    </dxf>
    <dxf>
      <font>
        <strike val="0"/>
        <color theme="0" tint="-0.14996795556505021"/>
      </font>
    </dxf>
    <dxf>
      <font>
        <strike val="0"/>
        <color rgb="FFFF0000"/>
      </font>
    </dxf>
    <dxf>
      <font>
        <strike val="0"/>
        <color theme="0" tint="-0.34998626667073579"/>
      </font>
    </dxf>
    <dxf>
      <font>
        <strike val="0"/>
        <color theme="0" tint="-0.34998626667073579"/>
      </font>
    </dxf>
    <dxf>
      <fill>
        <patternFill>
          <bgColor theme="0" tint="-0.14996795556505021"/>
        </patternFill>
      </fill>
      <border>
        <left/>
        <right/>
        <top/>
        <bottom/>
        <vertical/>
        <horizontal/>
      </border>
    </dxf>
    <dxf>
      <fill>
        <patternFill>
          <bgColor theme="0" tint="-0.14996795556505021"/>
        </patternFill>
      </fill>
      <border>
        <left/>
        <right/>
        <top/>
        <bottom/>
      </border>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14996795556505021"/>
      </font>
    </dxf>
    <dxf>
      <font>
        <strike val="0"/>
        <color theme="0" tint="-0.14996795556505021"/>
      </font>
    </dxf>
    <dxf>
      <font>
        <strike val="0"/>
        <color theme="0" tint="-0.34998626667073579"/>
      </font>
    </dxf>
    <dxf>
      <font>
        <strike val="0"/>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L$36" lockText="1" noThreeD="1"/>
</file>

<file path=xl/ctrlProps/ctrlProp5.xml><?xml version="1.0" encoding="utf-8"?>
<formControlPr xmlns="http://schemas.microsoft.com/office/spreadsheetml/2009/9/main" objectType="CheckBox" fmlaLink="$O$36" lockText="1" noThreeD="1"/>
</file>

<file path=xl/ctrlProps/ctrlProp6.xml><?xml version="1.0" encoding="utf-8"?>
<formControlPr xmlns="http://schemas.microsoft.com/office/spreadsheetml/2009/9/main" objectType="CheckBox" fmlaLink="$R$36"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27</xdr:col>
      <xdr:colOff>175847</xdr:colOff>
      <xdr:row>1</xdr:row>
      <xdr:rowOff>76683</xdr:rowOff>
    </xdr:from>
    <xdr:to>
      <xdr:col>34</xdr:col>
      <xdr:colOff>133583</xdr:colOff>
      <xdr:row>4</xdr:row>
      <xdr:rowOff>22835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416062" y="117714"/>
          <a:ext cx="1352783" cy="415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142875</xdr:colOff>
          <xdr:row>134</xdr:row>
          <xdr:rowOff>19050</xdr:rowOff>
        </xdr:from>
        <xdr:to>
          <xdr:col>3</xdr:col>
          <xdr:colOff>171450</xdr:colOff>
          <xdr:row>135</xdr:row>
          <xdr:rowOff>76200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132</xdr:row>
          <xdr:rowOff>9525</xdr:rowOff>
        </xdr:from>
        <xdr:to>
          <xdr:col>19</xdr:col>
          <xdr:colOff>95250</xdr:colOff>
          <xdr:row>133</xdr:row>
          <xdr:rowOff>76200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133</xdr:row>
          <xdr:rowOff>9525</xdr:rowOff>
        </xdr:from>
        <xdr:to>
          <xdr:col>19</xdr:col>
          <xdr:colOff>95250</xdr:colOff>
          <xdr:row>134</xdr:row>
          <xdr:rowOff>76200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34</xdr:row>
          <xdr:rowOff>9525</xdr:rowOff>
        </xdr:from>
        <xdr:to>
          <xdr:col>13</xdr:col>
          <xdr:colOff>152400</xdr:colOff>
          <xdr:row>36</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9525</xdr:rowOff>
        </xdr:from>
        <xdr:to>
          <xdr:col>16</xdr:col>
          <xdr:colOff>123825</xdr:colOff>
          <xdr:row>36</xdr:row>
          <xdr:rowOff>19050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34</xdr:row>
          <xdr:rowOff>19050</xdr:rowOff>
        </xdr:from>
        <xdr:to>
          <xdr:col>20</xdr:col>
          <xdr:colOff>171450</xdr:colOff>
          <xdr:row>36</xdr:row>
          <xdr:rowOff>19050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xdr:row>
          <xdr:rowOff>1771650</xdr:rowOff>
        </xdr:from>
        <xdr:to>
          <xdr:col>15</xdr:col>
          <xdr:colOff>19050</xdr:colOff>
          <xdr:row>7</xdr:row>
          <xdr:rowOff>171450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142875</xdr:rowOff>
        </xdr:from>
        <xdr:to>
          <xdr:col>15</xdr:col>
          <xdr:colOff>19050</xdr:colOff>
          <xdr:row>8</xdr:row>
          <xdr:rowOff>180975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152400</xdr:rowOff>
        </xdr:from>
        <xdr:to>
          <xdr:col>15</xdr:col>
          <xdr:colOff>19050</xdr:colOff>
          <xdr:row>9</xdr:row>
          <xdr:rowOff>171450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xdr:row>
          <xdr:rowOff>142875</xdr:rowOff>
        </xdr:from>
        <xdr:to>
          <xdr:col>15</xdr:col>
          <xdr:colOff>19050</xdr:colOff>
          <xdr:row>10</xdr:row>
          <xdr:rowOff>180975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10</xdr:row>
          <xdr:rowOff>152400</xdr:rowOff>
        </xdr:from>
        <xdr:to>
          <xdr:col>15</xdr:col>
          <xdr:colOff>19050</xdr:colOff>
          <xdr:row>12</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132</xdr:row>
          <xdr:rowOff>9525</xdr:rowOff>
        </xdr:from>
        <xdr:to>
          <xdr:col>3</xdr:col>
          <xdr:colOff>171450</xdr:colOff>
          <xdr:row>133</xdr:row>
          <xdr:rowOff>57150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133</xdr:row>
          <xdr:rowOff>9525</xdr:rowOff>
        </xdr:from>
        <xdr:to>
          <xdr:col>3</xdr:col>
          <xdr:colOff>171450</xdr:colOff>
          <xdr:row>134</xdr:row>
          <xdr:rowOff>57150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38100</xdr:colOff>
          <xdr:row>7</xdr:row>
          <xdr:rowOff>133350</xdr:rowOff>
        </xdr:from>
        <xdr:to>
          <xdr:col>30</xdr:col>
          <xdr:colOff>161925</xdr:colOff>
          <xdr:row>9</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7</xdr:row>
          <xdr:rowOff>133350</xdr:rowOff>
        </xdr:from>
        <xdr:to>
          <xdr:col>33</xdr:col>
          <xdr:colOff>171450</xdr:colOff>
          <xdr:row>9</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53</xdr:row>
          <xdr:rowOff>133350</xdr:rowOff>
        </xdr:from>
        <xdr:to>
          <xdr:col>23</xdr:col>
          <xdr:colOff>85725</xdr:colOff>
          <xdr:row>55</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53</xdr:row>
          <xdr:rowOff>133350</xdr:rowOff>
        </xdr:from>
        <xdr:to>
          <xdr:col>26</xdr:col>
          <xdr:colOff>123825</xdr:colOff>
          <xdr:row>55</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40</xdr:row>
          <xdr:rowOff>142875</xdr:rowOff>
        </xdr:from>
        <xdr:to>
          <xdr:col>14</xdr:col>
          <xdr:colOff>142875</xdr:colOff>
          <xdr:row>42</xdr:row>
          <xdr:rowOff>47625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142875</xdr:rowOff>
        </xdr:from>
        <xdr:to>
          <xdr:col>9</xdr:col>
          <xdr:colOff>133350</xdr:colOff>
          <xdr:row>45</xdr:row>
          <xdr:rowOff>38100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142875</xdr:rowOff>
        </xdr:from>
        <xdr:to>
          <xdr:col>9</xdr:col>
          <xdr:colOff>123825</xdr:colOff>
          <xdr:row>46</xdr:row>
          <xdr:rowOff>38100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142875</xdr:rowOff>
        </xdr:from>
        <xdr:to>
          <xdr:col>9</xdr:col>
          <xdr:colOff>142875</xdr:colOff>
          <xdr:row>48</xdr:row>
          <xdr:rowOff>38100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xdr:row>
          <xdr:rowOff>57150</xdr:rowOff>
        </xdr:from>
        <xdr:to>
          <xdr:col>8</xdr:col>
          <xdr:colOff>28575</xdr:colOff>
          <xdr:row>3</xdr:row>
          <xdr:rowOff>57150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xdr:row>
          <xdr:rowOff>57150</xdr:rowOff>
        </xdr:from>
        <xdr:to>
          <xdr:col>14</xdr:col>
          <xdr:colOff>57150</xdr:colOff>
          <xdr:row>3</xdr:row>
          <xdr:rowOff>57150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133350</xdr:rowOff>
        </xdr:from>
        <xdr:to>
          <xdr:col>4</xdr:col>
          <xdr:colOff>123825</xdr:colOff>
          <xdr:row>38</xdr:row>
          <xdr:rowOff>28575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A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142875</xdr:rowOff>
        </xdr:from>
        <xdr:to>
          <xdr:col>9</xdr:col>
          <xdr:colOff>133350</xdr:colOff>
          <xdr:row>38</xdr:row>
          <xdr:rowOff>38100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A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36</xdr:row>
          <xdr:rowOff>133350</xdr:rowOff>
        </xdr:from>
        <xdr:to>
          <xdr:col>16</xdr:col>
          <xdr:colOff>114300</xdr:colOff>
          <xdr:row>38</xdr:row>
          <xdr:rowOff>28575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A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36</xdr:row>
          <xdr:rowOff>161925</xdr:rowOff>
        </xdr:from>
        <xdr:to>
          <xdr:col>21</xdr:col>
          <xdr:colOff>152400</xdr:colOff>
          <xdr:row>38</xdr:row>
          <xdr:rowOff>28575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A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40</xdr:row>
          <xdr:rowOff>142875</xdr:rowOff>
        </xdr:from>
        <xdr:to>
          <xdr:col>26</xdr:col>
          <xdr:colOff>161925</xdr:colOff>
          <xdr:row>42</xdr:row>
          <xdr:rowOff>47625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A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0</xdr:row>
      <xdr:rowOff>121920</xdr:rowOff>
    </xdr:from>
    <xdr:to>
      <xdr:col>5</xdr:col>
      <xdr:colOff>170820</xdr:colOff>
      <xdr:row>3</xdr:row>
      <xdr:rowOff>87000</xdr:rowOff>
    </xdr:to>
    <xdr:pic>
      <xdr:nvPicPr>
        <xdr:cNvPr id="17" name="Image 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 y="121920"/>
          <a:ext cx="1085219" cy="46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3619500</xdr:colOff>
      <xdr:row>1</xdr:row>
      <xdr:rowOff>7620</xdr:rowOff>
    </xdr:from>
    <xdr:to>
      <xdr:col>4</xdr:col>
      <xdr:colOff>24766</xdr:colOff>
      <xdr:row>4</xdr:row>
      <xdr:rowOff>76200</xdr:rowOff>
    </xdr:to>
    <xdr:pic>
      <xdr:nvPicPr>
        <xdr:cNvPr id="3" name="Image 2" descr="C:\Users\schmitt-likissas\AppData\Local\Microsoft\Windows\Temporary Internet Files\Content.Outlook\WWZRDWZ5\Logo-SchmidtGroupe-RVB-HD.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113020" y="198120"/>
          <a:ext cx="1403986" cy="6477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781050</xdr:colOff>
          <xdr:row>17</xdr:row>
          <xdr:rowOff>238125</xdr:rowOff>
        </xdr:from>
        <xdr:to>
          <xdr:col>2</xdr:col>
          <xdr:colOff>114300</xdr:colOff>
          <xdr:row>20</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68580</xdr:colOff>
      <xdr:row>17</xdr:row>
      <xdr:rowOff>358140</xdr:rowOff>
    </xdr:from>
    <xdr:to>
      <xdr:col>1</xdr:col>
      <xdr:colOff>533400</xdr:colOff>
      <xdr:row>19</xdr:row>
      <xdr:rowOff>91440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75260" y="4960620"/>
          <a:ext cx="464820" cy="37338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76200</xdr:colOff>
      <xdr:row>0</xdr:row>
      <xdr:rowOff>247650</xdr:rowOff>
    </xdr:from>
    <xdr:to>
      <xdr:col>34</xdr:col>
      <xdr:colOff>38100</xdr:colOff>
      <xdr:row>3</xdr:row>
      <xdr:rowOff>25997</xdr:rowOff>
    </xdr:to>
    <xdr:pic>
      <xdr:nvPicPr>
        <xdr:cNvPr id="3" name="Image 2" descr="C:\Users\schmitt-likissas\AppData\Local\Microsoft\Windows\Temporary Internet Files\Content.Outlook\WWZRDWZ5\Logo-SchmidtGroupe-RVB-HD.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86350" y="247650"/>
          <a:ext cx="1485900" cy="5334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42</xdr:row>
          <xdr:rowOff>9525</xdr:rowOff>
        </xdr:from>
        <xdr:to>
          <xdr:col>6</xdr:col>
          <xdr:colOff>123825</xdr:colOff>
          <xdr:row>45</xdr:row>
          <xdr:rowOff>152400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26894</xdr:colOff>
      <xdr:row>43</xdr:row>
      <xdr:rowOff>70825</xdr:rowOff>
    </xdr:from>
    <xdr:to>
      <xdr:col>3</xdr:col>
      <xdr:colOff>71717</xdr:colOff>
      <xdr:row>45</xdr:row>
      <xdr:rowOff>8968</xdr:rowOff>
    </xdr:to>
    <xdr:sp macro="" textlink="">
      <xdr:nvSpPr>
        <xdr:cNvPr id="4" name="Flèche droite 3">
          <a:extLst>
            <a:ext uri="{FF2B5EF4-FFF2-40B4-BE49-F238E27FC236}">
              <a16:creationId xmlns:a16="http://schemas.microsoft.com/office/drawing/2014/main" id="{00000000-0008-0000-0200-000004000000}"/>
            </a:ext>
          </a:extLst>
        </xdr:cNvPr>
        <xdr:cNvSpPr/>
      </xdr:nvSpPr>
      <xdr:spPr>
        <a:xfrm>
          <a:off x="89647" y="9080354"/>
          <a:ext cx="439270" cy="207085"/>
        </a:xfrm>
        <a:prstGeom prst="rightArrow">
          <a:avLst>
            <a:gd name="adj1" fmla="val 32000"/>
            <a:gd name="adj2" fmla="val 74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393005</xdr:colOff>
      <xdr:row>0</xdr:row>
      <xdr:rowOff>137160</xdr:rowOff>
    </xdr:from>
    <xdr:to>
      <xdr:col>9</xdr:col>
      <xdr:colOff>1271264</xdr:colOff>
      <xdr:row>3</xdr:row>
      <xdr:rowOff>15240</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612705" y="137160"/>
          <a:ext cx="1338845" cy="426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83819</xdr:colOff>
      <xdr:row>1</xdr:row>
      <xdr:rowOff>74840</xdr:rowOff>
    </xdr:from>
    <xdr:to>
      <xdr:col>35</xdr:col>
      <xdr:colOff>66758</xdr:colOff>
      <xdr:row>3</xdr:row>
      <xdr:rowOff>78136</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494019" y="265340"/>
          <a:ext cx="1209759" cy="3690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137293</xdr:colOff>
      <xdr:row>1</xdr:row>
      <xdr:rowOff>69645</xdr:rowOff>
    </xdr:from>
    <xdr:to>
      <xdr:col>33</xdr:col>
      <xdr:colOff>202336</xdr:colOff>
      <xdr:row>3</xdr:row>
      <xdr:rowOff>152400</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422802" y="263609"/>
          <a:ext cx="1471280" cy="4429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0</xdr:colOff>
      <xdr:row>1</xdr:row>
      <xdr:rowOff>88446</xdr:rowOff>
    </xdr:from>
    <xdr:to>
      <xdr:col>34</xdr:col>
      <xdr:colOff>178066</xdr:colOff>
      <xdr:row>4</xdr:row>
      <xdr:rowOff>8939</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987018" y="285750"/>
          <a:ext cx="1526806" cy="5072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200025</xdr:colOff>
      <xdr:row>1</xdr:row>
      <xdr:rowOff>9525</xdr:rowOff>
    </xdr:from>
    <xdr:to>
      <xdr:col>10</xdr:col>
      <xdr:colOff>750775</xdr:colOff>
      <xdr:row>2</xdr:row>
      <xdr:rowOff>252334</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067425" y="95250"/>
          <a:ext cx="1312750" cy="4333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251459</xdr:colOff>
      <xdr:row>1</xdr:row>
      <xdr:rowOff>9525</xdr:rowOff>
    </xdr:from>
    <xdr:to>
      <xdr:col>11</xdr:col>
      <xdr:colOff>103074</xdr:colOff>
      <xdr:row>3</xdr:row>
      <xdr:rowOff>49130</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294119" y="93345"/>
          <a:ext cx="1276555" cy="504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elphes:55555/sites/Achats/Achats/Lists/Qualification%20fournisseur/Attachments/127/QUALIFICATION%20FOURNISSEUR%2015_12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elphes:55555/sites/Achats/Achats/Documents/Cr&#233;ation%20fournisseur/Fiche%20fournisseur%20F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lm-file-2\srv_files\srv_files\Documents%20Qualit&#233;%20S&#233;curit&#233;%20Environnement\DAL_Direction%20Achats%20et%20Logistique\ACH_Achats\Imprim&#233;s%20formulaires\DAL-ACH-IF-04_Creation%20nouveau%20fournisseu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lm-file-2\srv_files\Users\celerier\Downloads\QUALIFICATION%20FOURNISSEUR%2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QUEST LIGHT"/>
      <sheetName val="2 AXE PROD &amp; MAITR QUAL"/>
      <sheetName val="3 AXE RSE"/>
      <sheetName val="4 AXE COMPLEMENTAIRE"/>
      <sheetName val="5 ATTESTATION REACH"/>
      <sheetName val="Fiche création (2)"/>
      <sheetName val="AXE PRODUCTION"/>
      <sheetName val="AXE QUALITE"/>
      <sheetName val="AXE LOGISTIQUE"/>
      <sheetName val="QUEST AUDIT"/>
      <sheetName val="Docs Complém Souhaités"/>
      <sheetName val="Forme juri"/>
      <sheetName val="Instructions"/>
      <sheetName val="Evaluation LIGHT"/>
      <sheetName val="Feuil1"/>
    </sheetNames>
    <sheetDataSet>
      <sheetData sheetId="0" refreshError="1">
        <row r="11">
          <cell r="G11">
            <v>0</v>
          </cell>
        </row>
        <row r="15">
          <cell r="N15">
            <v>0</v>
          </cell>
        </row>
        <row r="17">
          <cell r="G17">
            <v>0</v>
          </cell>
        </row>
        <row r="19">
          <cell r="H19">
            <v>0</v>
          </cell>
          <cell r="T19" t="str">
            <v>http://www.</v>
          </cell>
        </row>
        <row r="23">
          <cell r="F23">
            <v>0</v>
          </cell>
          <cell r="O23">
            <v>0</v>
          </cell>
          <cell r="AB23">
            <v>0</v>
          </cell>
        </row>
        <row r="25">
          <cell r="N25">
            <v>0</v>
          </cell>
        </row>
        <row r="27">
          <cell r="F27">
            <v>0</v>
          </cell>
          <cell r="AA27">
            <v>0</v>
          </cell>
        </row>
        <row r="36">
          <cell r="Y36">
            <v>0</v>
          </cell>
        </row>
        <row r="50">
          <cell r="AF50">
            <v>0</v>
          </cell>
        </row>
        <row r="99">
          <cell r="I99">
            <v>0</v>
          </cell>
          <cell r="R99">
            <v>0</v>
          </cell>
          <cell r="Y99">
            <v>0</v>
          </cell>
        </row>
        <row r="100">
          <cell r="I100">
            <v>0</v>
          </cell>
          <cell r="R100">
            <v>0</v>
          </cell>
          <cell r="Y100">
            <v>0</v>
          </cell>
        </row>
        <row r="101">
          <cell r="I101">
            <v>0</v>
          </cell>
          <cell r="R101">
            <v>0</v>
          </cell>
          <cell r="Y101">
            <v>0</v>
          </cell>
        </row>
        <row r="102">
          <cell r="I102">
            <v>0</v>
          </cell>
          <cell r="R102">
            <v>0</v>
          </cell>
          <cell r="Y102">
            <v>0</v>
          </cell>
        </row>
        <row r="103">
          <cell r="I103">
            <v>0</v>
          </cell>
          <cell r="R103">
            <v>0</v>
          </cell>
          <cell r="Y103">
            <v>0</v>
          </cell>
        </row>
        <row r="106">
          <cell r="Z106">
            <v>0</v>
          </cell>
        </row>
        <row r="108">
          <cell r="G108">
            <v>0</v>
          </cell>
          <cell r="AD10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création"/>
      <sheetName val="Listes"/>
    </sheetNames>
    <sheetDataSet>
      <sheetData sheetId="0"/>
      <sheetData sheetId="1">
        <row r="1">
          <cell r="A1" t="str">
            <v>EUR</v>
          </cell>
        </row>
        <row r="2">
          <cell r="A2" t="str">
            <v>USD</v>
          </cell>
        </row>
        <row r="3">
          <cell r="A3" t="str">
            <v>CHF</v>
          </cell>
        </row>
        <row r="4">
          <cell r="A4" t="str">
            <v>GBP</v>
          </cell>
        </row>
        <row r="5">
          <cell r="A5" t="str">
            <v>DKK</v>
          </cell>
        </row>
        <row r="6">
          <cell r="A6" t="str">
            <v>NOK</v>
          </cell>
        </row>
        <row r="7">
          <cell r="A7" t="str">
            <v>SEK</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création"/>
      <sheetName val="Listes"/>
    </sheetNames>
    <sheetDataSet>
      <sheetData sheetId="0"/>
      <sheetData sheetId="1">
        <row r="1">
          <cell r="A1" t="str">
            <v>EUR</v>
          </cell>
        </row>
        <row r="2">
          <cell r="A2" t="str">
            <v>USD</v>
          </cell>
        </row>
        <row r="3">
          <cell r="A3" t="str">
            <v>CHF</v>
          </cell>
        </row>
        <row r="4">
          <cell r="A4" t="str">
            <v>GBP</v>
          </cell>
        </row>
        <row r="5">
          <cell r="A5" t="str">
            <v>DKK</v>
          </cell>
        </row>
        <row r="6">
          <cell r="A6" t="str">
            <v>NOK</v>
          </cell>
        </row>
        <row r="7">
          <cell r="A7" t="str">
            <v>SEK</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QUEST LIGHT"/>
      <sheetName val="2 AXE PROD &amp; MAITR QUAL"/>
      <sheetName val="3 AXE RSE"/>
      <sheetName val="4 AXE COMPLEMENTAIRE"/>
      <sheetName val="5 ATTESTATION REACH"/>
      <sheetName val="Fiche création"/>
      <sheetName val="Forme juri"/>
    </sheetNames>
    <sheetDataSet>
      <sheetData sheetId="0">
        <row r="19">
          <cell r="F19" t="str">
            <v>+39</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clsiteinternet/" TargetMode="External"/><Relationship Id="rId16" Type="http://schemas.openxmlformats.org/officeDocument/2006/relationships/ctrlProp" Target="../ctrlProps/ctrlProp11.xml"/><Relationship Id="rId1" Type="http://schemas.openxmlformats.org/officeDocument/2006/relationships/hyperlink" Target="http://www.siteinternetgpe/"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10.xml"/><Relationship Id="rId16" Type="http://schemas.openxmlformats.org/officeDocument/2006/relationships/ctrlProp" Target="../ctrlProps/ctrlProp28.xml"/><Relationship Id="rId1" Type="http://schemas.openxmlformats.org/officeDocument/2006/relationships/printerSettings" Target="../printerSettings/printerSettings11.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rfar.f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0"/>
  <dimension ref="A1:AT141"/>
  <sheetViews>
    <sheetView showGridLines="0" showRowColHeaders="0" tabSelected="1" zoomScaleNormal="100" zoomScaleSheetLayoutView="100" workbookViewId="0">
      <selection activeCell="N22" sqref="N22:AI22"/>
    </sheetView>
  </sheetViews>
  <sheetFormatPr baseColWidth="10" defaultRowHeight="15"/>
  <cols>
    <col min="1" max="1" width="0.85546875" style="57" customWidth="1"/>
    <col min="2" max="35" width="2.85546875" style="57" customWidth="1"/>
    <col min="36" max="36" width="0.7109375" style="57" customWidth="1"/>
    <col min="37" max="37" width="2.85546875" style="57" customWidth="1"/>
    <col min="38" max="41" width="2.85546875" customWidth="1"/>
  </cols>
  <sheetData>
    <row r="1" spans="1:36" ht="3" customHeight="1" thickBo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row>
    <row r="2" spans="1:36">
      <c r="A2" s="45"/>
      <c r="B2" s="223" t="s">
        <v>771</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9"/>
      <c r="AJ2" s="45"/>
    </row>
    <row r="3" spans="1:36" ht="15.75">
      <c r="A3" s="45"/>
      <c r="B3" s="220"/>
      <c r="C3" s="221"/>
      <c r="D3" s="221"/>
      <c r="E3" s="221"/>
      <c r="F3" s="221"/>
      <c r="G3" s="221"/>
      <c r="H3" s="221"/>
      <c r="I3" s="251" t="s">
        <v>868</v>
      </c>
      <c r="J3" s="252"/>
      <c r="K3" s="252"/>
      <c r="L3" s="252"/>
      <c r="M3" s="252"/>
      <c r="N3" s="252"/>
      <c r="O3" s="252"/>
      <c r="P3" s="252"/>
      <c r="Q3" s="252"/>
      <c r="R3" s="252"/>
      <c r="S3" s="252"/>
      <c r="T3" s="252"/>
      <c r="U3" s="252"/>
      <c r="V3" s="252"/>
      <c r="W3" s="252"/>
      <c r="X3" s="252"/>
      <c r="Y3" s="252"/>
      <c r="Z3" s="252"/>
      <c r="AA3" s="252"/>
      <c r="AB3" s="252"/>
      <c r="AC3" s="221"/>
      <c r="AD3" s="221"/>
      <c r="AE3" s="221"/>
      <c r="AF3" s="221"/>
      <c r="AG3" s="221"/>
      <c r="AH3" s="221"/>
      <c r="AI3" s="222"/>
      <c r="AJ3" s="45"/>
    </row>
    <row r="4" spans="1:36" ht="7.15" customHeight="1">
      <c r="A4" s="45"/>
      <c r="B4" s="46"/>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8"/>
      <c r="AJ4" s="45"/>
    </row>
    <row r="5" spans="1:36">
      <c r="A5" s="45"/>
      <c r="B5" s="325" t="s">
        <v>89</v>
      </c>
      <c r="C5" s="326"/>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7"/>
      <c r="AJ5" s="45"/>
    </row>
    <row r="6" spans="1:36" ht="7.15" customHeight="1">
      <c r="A6" s="45"/>
      <c r="B6" s="4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7"/>
      <c r="AJ6" s="45"/>
    </row>
    <row r="7" spans="1:36" ht="143.25" customHeight="1">
      <c r="A7" s="45"/>
      <c r="B7" s="328" t="s">
        <v>891</v>
      </c>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30"/>
      <c r="AJ7" s="45"/>
    </row>
    <row r="8" spans="1:36" ht="15" customHeight="1">
      <c r="A8" s="45"/>
      <c r="B8" s="156"/>
      <c r="C8" s="157"/>
      <c r="D8" s="157"/>
      <c r="E8" s="157"/>
      <c r="F8" s="157"/>
      <c r="G8" s="157"/>
      <c r="H8" s="157"/>
      <c r="I8" s="157"/>
      <c r="J8" s="157"/>
      <c r="K8" s="157"/>
      <c r="L8" s="157"/>
      <c r="M8" s="157"/>
      <c r="N8" s="157"/>
      <c r="O8" s="157"/>
      <c r="P8" s="157"/>
      <c r="Q8" s="253" t="s">
        <v>892</v>
      </c>
      <c r="R8" s="253"/>
      <c r="S8" s="253"/>
      <c r="T8" s="253"/>
      <c r="U8" s="253"/>
      <c r="V8" s="253"/>
      <c r="W8" s="253"/>
      <c r="X8" s="253"/>
      <c r="Y8" s="253"/>
      <c r="Z8" s="253"/>
      <c r="AA8" s="253"/>
      <c r="AB8" s="253"/>
      <c r="AC8" s="253"/>
      <c r="AD8" s="202"/>
      <c r="AE8" s="202"/>
      <c r="AF8" s="202"/>
      <c r="AG8" s="202"/>
      <c r="AH8" s="202"/>
      <c r="AI8" s="158"/>
      <c r="AJ8" s="45"/>
    </row>
    <row r="9" spans="1:36" ht="16.5" customHeight="1">
      <c r="A9" s="45"/>
      <c r="B9" s="156"/>
      <c r="C9" s="157"/>
      <c r="D9" s="157"/>
      <c r="E9" s="157"/>
      <c r="F9" s="157"/>
      <c r="G9" s="157"/>
      <c r="H9" s="157"/>
      <c r="I9" s="157"/>
      <c r="J9" s="157"/>
      <c r="K9" s="157"/>
      <c r="L9" s="157"/>
      <c r="M9" s="157"/>
      <c r="N9" s="157"/>
      <c r="O9" s="157"/>
      <c r="P9" s="157"/>
      <c r="Q9" s="253" t="s">
        <v>893</v>
      </c>
      <c r="R9" s="253"/>
      <c r="S9" s="253"/>
      <c r="T9" s="253"/>
      <c r="U9" s="253"/>
      <c r="V9" s="253"/>
      <c r="W9" s="253"/>
      <c r="X9" s="253"/>
      <c r="Y9" s="253"/>
      <c r="Z9" s="253"/>
      <c r="AA9" s="253"/>
      <c r="AB9" s="253"/>
      <c r="AC9" s="253"/>
      <c r="AD9" s="253"/>
      <c r="AE9" s="253"/>
      <c r="AF9" s="253"/>
      <c r="AG9" s="253"/>
      <c r="AH9" s="253"/>
      <c r="AI9" s="158"/>
      <c r="AJ9" s="45"/>
    </row>
    <row r="10" spans="1:36" ht="15" customHeight="1">
      <c r="A10" s="45"/>
      <c r="B10" s="156"/>
      <c r="C10" s="157"/>
      <c r="D10" s="157"/>
      <c r="E10" s="157"/>
      <c r="F10" s="157"/>
      <c r="G10" s="157"/>
      <c r="H10" s="157"/>
      <c r="I10" s="157"/>
      <c r="J10" s="157"/>
      <c r="K10" s="157"/>
      <c r="L10" s="157"/>
      <c r="M10" s="157"/>
      <c r="N10" s="157"/>
      <c r="O10" s="157"/>
      <c r="P10" s="157"/>
      <c r="Q10" s="253" t="s">
        <v>894</v>
      </c>
      <c r="R10" s="253"/>
      <c r="S10" s="253"/>
      <c r="T10" s="253"/>
      <c r="U10" s="253"/>
      <c r="V10" s="253"/>
      <c r="W10" s="253"/>
      <c r="X10" s="253"/>
      <c r="Y10" s="253"/>
      <c r="Z10" s="253"/>
      <c r="AA10" s="253"/>
      <c r="AB10" s="253"/>
      <c r="AC10" s="253"/>
      <c r="AD10" s="202"/>
      <c r="AE10" s="202"/>
      <c r="AF10" s="202"/>
      <c r="AG10" s="202"/>
      <c r="AH10" s="202"/>
      <c r="AI10" s="158"/>
      <c r="AJ10" s="45"/>
    </row>
    <row r="11" spans="1:36" ht="15" customHeight="1">
      <c r="A11" s="45"/>
      <c r="B11" s="156"/>
      <c r="C11" s="157"/>
      <c r="D11" s="157"/>
      <c r="E11" s="157"/>
      <c r="F11" s="157"/>
      <c r="G11" s="157"/>
      <c r="H11" s="157"/>
      <c r="I11" s="157"/>
      <c r="J11" s="157"/>
      <c r="K11" s="157"/>
      <c r="L11" s="157"/>
      <c r="M11" s="157"/>
      <c r="N11" s="157"/>
      <c r="O11" s="157"/>
      <c r="P11" s="157"/>
      <c r="Q11" s="253" t="s">
        <v>895</v>
      </c>
      <c r="R11" s="253"/>
      <c r="S11" s="253"/>
      <c r="T11" s="253"/>
      <c r="U11" s="253"/>
      <c r="V11" s="253"/>
      <c r="W11" s="253"/>
      <c r="X11" s="253"/>
      <c r="Y11" s="253"/>
      <c r="Z11" s="253"/>
      <c r="AA11" s="253"/>
      <c r="AB11" s="253"/>
      <c r="AC11" s="253"/>
      <c r="AD11" s="202"/>
      <c r="AE11" s="202"/>
      <c r="AF11" s="202"/>
      <c r="AG11" s="202"/>
      <c r="AH11" s="202"/>
      <c r="AI11" s="158"/>
      <c r="AJ11" s="45"/>
    </row>
    <row r="12" spans="1:36" ht="15" customHeight="1">
      <c r="A12" s="45"/>
      <c r="B12" s="156"/>
      <c r="C12" s="157"/>
      <c r="D12" s="157"/>
      <c r="E12" s="157"/>
      <c r="F12" s="157"/>
      <c r="G12" s="157"/>
      <c r="H12" s="157"/>
      <c r="I12" s="157"/>
      <c r="J12" s="157"/>
      <c r="K12" s="157"/>
      <c r="L12" s="157"/>
      <c r="M12" s="157"/>
      <c r="N12" s="157"/>
      <c r="O12" s="157"/>
      <c r="P12" s="157"/>
      <c r="Q12" s="253" t="s">
        <v>896</v>
      </c>
      <c r="R12" s="253"/>
      <c r="S12" s="253"/>
      <c r="T12" s="253"/>
      <c r="U12" s="253"/>
      <c r="V12" s="253"/>
      <c r="W12" s="253"/>
      <c r="X12" s="253"/>
      <c r="Y12" s="253"/>
      <c r="Z12" s="253"/>
      <c r="AA12" s="253"/>
      <c r="AB12" s="253"/>
      <c r="AC12" s="253"/>
      <c r="AD12" s="253"/>
      <c r="AE12" s="253"/>
      <c r="AF12" s="253"/>
      <c r="AG12" s="253"/>
      <c r="AH12" s="253"/>
      <c r="AI12" s="254"/>
      <c r="AJ12" s="45"/>
    </row>
    <row r="13" spans="1:36" ht="15.6" customHeight="1">
      <c r="A13" s="45"/>
      <c r="B13" s="161"/>
      <c r="C13" s="162"/>
      <c r="D13" s="162"/>
      <c r="E13" s="162"/>
      <c r="F13" s="162"/>
      <c r="G13" s="162"/>
      <c r="H13" s="162"/>
      <c r="I13" s="162"/>
      <c r="J13" s="162"/>
      <c r="K13" s="162"/>
      <c r="L13" s="162"/>
      <c r="M13" s="162"/>
      <c r="N13" s="162"/>
      <c r="O13" s="162"/>
      <c r="P13" s="290"/>
      <c r="Q13" s="290"/>
      <c r="R13" s="290"/>
      <c r="S13" s="290"/>
      <c r="T13" s="290"/>
      <c r="U13" s="162"/>
      <c r="V13" s="162"/>
      <c r="W13" s="162"/>
      <c r="X13" s="162"/>
      <c r="Y13" s="162"/>
      <c r="Z13" s="162"/>
      <c r="AA13" s="162"/>
      <c r="AB13" s="162"/>
      <c r="AC13" s="162"/>
      <c r="AD13" s="162"/>
      <c r="AE13" s="290"/>
      <c r="AF13" s="290"/>
      <c r="AG13" s="290"/>
      <c r="AH13" s="290"/>
      <c r="AI13" s="291"/>
      <c r="AJ13" s="45"/>
    </row>
    <row r="14" spans="1:36" ht="4.9000000000000004" customHeight="1" thickBot="1">
      <c r="A14" s="45"/>
      <c r="B14" s="16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3"/>
      <c r="AJ14" s="45"/>
    </row>
    <row r="15" spans="1:36">
      <c r="A15" s="45"/>
      <c r="B15" s="317" t="s">
        <v>845</v>
      </c>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9"/>
      <c r="AJ15" s="45"/>
    </row>
    <row r="16" spans="1:36" ht="6" customHeight="1">
      <c r="A16" s="45"/>
      <c r="B16" s="60"/>
      <c r="AI16" s="61"/>
      <c r="AJ16" s="45"/>
    </row>
    <row r="17" spans="1:46">
      <c r="A17" s="45"/>
      <c r="B17" s="293" t="s">
        <v>51</v>
      </c>
      <c r="C17" s="294"/>
      <c r="D17" s="294"/>
      <c r="E17" s="294"/>
      <c r="F17" s="294"/>
      <c r="G17" s="287" t="s">
        <v>800</v>
      </c>
      <c r="H17" s="288"/>
      <c r="I17" s="288"/>
      <c r="J17" s="288"/>
      <c r="K17" s="288"/>
      <c r="L17" s="288"/>
      <c r="M17" s="288"/>
      <c r="N17" s="288"/>
      <c r="O17" s="289"/>
      <c r="P17" s="294" t="s">
        <v>52</v>
      </c>
      <c r="Q17" s="294"/>
      <c r="R17" s="294"/>
      <c r="S17" s="294"/>
      <c r="T17" s="287" t="s">
        <v>800</v>
      </c>
      <c r="U17" s="288"/>
      <c r="V17" s="288"/>
      <c r="W17" s="288"/>
      <c r="X17" s="288"/>
      <c r="Y17" s="288"/>
      <c r="Z17" s="288"/>
      <c r="AA17" s="288"/>
      <c r="AB17" s="289"/>
      <c r="AC17" s="294" t="s">
        <v>63</v>
      </c>
      <c r="AD17" s="294"/>
      <c r="AE17" s="323"/>
      <c r="AF17" s="288"/>
      <c r="AG17" s="288"/>
      <c r="AH17" s="288"/>
      <c r="AI17" s="324"/>
      <c r="AJ17" s="45"/>
    </row>
    <row r="18" spans="1:46" ht="6" customHeight="1" thickBot="1">
      <c r="A18" s="45"/>
      <c r="B18" s="62"/>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4"/>
      <c r="AJ18" s="45"/>
    </row>
    <row r="19" spans="1:46" ht="8.25"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row>
    <row r="20" spans="1:46" ht="18.75" customHeight="1">
      <c r="A20" s="45"/>
      <c r="B20" s="320" t="s">
        <v>58</v>
      </c>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2"/>
      <c r="AJ20" s="17"/>
      <c r="AK20" s="4"/>
      <c r="AL20" s="4"/>
      <c r="AM20" s="4"/>
      <c r="AN20" s="4"/>
      <c r="AO20" s="4"/>
      <c r="AP20" s="4"/>
    </row>
    <row r="21" spans="1:46" ht="6" customHeight="1">
      <c r="A21" s="45"/>
      <c r="B21" s="18"/>
      <c r="C21" s="18"/>
      <c r="D21" s="18"/>
      <c r="E21" s="18"/>
      <c r="F21" s="18"/>
      <c r="G21" s="18"/>
      <c r="H21" s="18"/>
      <c r="I21" s="18"/>
      <c r="J21" s="18"/>
      <c r="K21" s="18"/>
      <c r="L21" s="18"/>
      <c r="M21" s="18"/>
      <c r="N21" s="21"/>
      <c r="O21" s="21"/>
      <c r="P21" s="21"/>
      <c r="Q21" s="21"/>
      <c r="R21" s="21"/>
      <c r="S21" s="21"/>
      <c r="T21" s="21"/>
      <c r="U21" s="21"/>
      <c r="V21" s="21"/>
      <c r="W21" s="21"/>
      <c r="X21" s="21"/>
      <c r="Y21" s="21"/>
      <c r="Z21" s="21"/>
      <c r="AA21" s="21"/>
      <c r="AB21" s="21"/>
      <c r="AC21" s="21"/>
      <c r="AD21" s="21"/>
      <c r="AE21" s="21"/>
      <c r="AF21" s="21"/>
      <c r="AG21" s="21"/>
      <c r="AH21" s="21"/>
      <c r="AI21" s="21"/>
      <c r="AJ21" s="17"/>
      <c r="AK21" s="4"/>
      <c r="AL21" s="4"/>
      <c r="AM21" s="4"/>
      <c r="AN21" s="4"/>
      <c r="AO21" s="4"/>
      <c r="AP21" s="4"/>
    </row>
    <row r="22" spans="1:46" ht="15" customHeight="1">
      <c r="A22" s="45"/>
      <c r="B22" s="292" t="s">
        <v>36</v>
      </c>
      <c r="C22" s="292"/>
      <c r="D22" s="292"/>
      <c r="E22" s="292"/>
      <c r="F22" s="292"/>
      <c r="G22" s="292"/>
      <c r="H22" s="292"/>
      <c r="I22" s="292"/>
      <c r="J22" s="292"/>
      <c r="K22" s="292"/>
      <c r="L22" s="292"/>
      <c r="M22" s="292"/>
      <c r="N22" s="296"/>
      <c r="O22" s="297"/>
      <c r="P22" s="297"/>
      <c r="Q22" s="297"/>
      <c r="R22" s="297"/>
      <c r="S22" s="297"/>
      <c r="T22" s="297"/>
      <c r="U22" s="297"/>
      <c r="V22" s="297"/>
      <c r="W22" s="297"/>
      <c r="X22" s="297"/>
      <c r="Y22" s="297"/>
      <c r="Z22" s="297"/>
      <c r="AA22" s="297"/>
      <c r="AB22" s="297"/>
      <c r="AC22" s="297"/>
      <c r="AD22" s="297"/>
      <c r="AE22" s="297"/>
      <c r="AF22" s="297"/>
      <c r="AG22" s="297"/>
      <c r="AH22" s="297"/>
      <c r="AI22" s="298"/>
      <c r="AJ22" s="17"/>
      <c r="AK22" s="4"/>
      <c r="AL22" s="4"/>
      <c r="AM22" s="4"/>
      <c r="AN22" s="4"/>
      <c r="AO22" s="4"/>
      <c r="AP22" s="4"/>
    </row>
    <row r="23" spans="1:46" ht="4.5" customHeight="1">
      <c r="A23" s="45"/>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1"/>
      <c r="AL23" s="1"/>
      <c r="AM23" s="1"/>
      <c r="AN23" s="1"/>
      <c r="AO23" s="1"/>
    </row>
    <row r="24" spans="1:46" ht="15.75" customHeight="1">
      <c r="A24" s="45"/>
      <c r="B24" s="277" t="s">
        <v>37</v>
      </c>
      <c r="C24" s="277"/>
      <c r="D24" s="277"/>
      <c r="E24" s="277"/>
      <c r="F24" s="277"/>
      <c r="G24" s="296"/>
      <c r="H24" s="297"/>
      <c r="I24" s="297"/>
      <c r="J24" s="297"/>
      <c r="K24" s="297"/>
      <c r="L24" s="297"/>
      <c r="M24" s="298"/>
      <c r="N24" s="25"/>
      <c r="O24" s="277" t="s">
        <v>1</v>
      </c>
      <c r="P24" s="277"/>
      <c r="Q24" s="277"/>
      <c r="R24" s="277"/>
      <c r="S24" s="307"/>
      <c r="T24" s="311" t="s">
        <v>820</v>
      </c>
      <c r="U24" s="305"/>
      <c r="V24" s="305"/>
      <c r="W24" s="305"/>
      <c r="X24" s="305"/>
      <c r="Y24" s="305"/>
      <c r="Z24" s="305"/>
      <c r="AA24" s="305"/>
      <c r="AB24" s="305"/>
      <c r="AC24" s="305"/>
      <c r="AD24" s="305"/>
      <c r="AE24" s="305"/>
      <c r="AF24" s="305"/>
      <c r="AG24" s="305"/>
      <c r="AH24" s="305"/>
      <c r="AI24" s="306"/>
      <c r="AJ24" s="36"/>
      <c r="AK24" s="1"/>
      <c r="AL24" s="310"/>
      <c r="AM24" s="310"/>
      <c r="AN24" s="310"/>
      <c r="AO24" s="310"/>
      <c r="AP24" s="310"/>
      <c r="AQ24" s="310"/>
      <c r="AR24" s="310"/>
      <c r="AS24" s="310"/>
    </row>
    <row r="25" spans="1:46" ht="4.5" customHeight="1">
      <c r="A25" s="45"/>
      <c r="B25" s="32"/>
      <c r="C25" s="32"/>
      <c r="D25" s="32"/>
      <c r="E25" s="32"/>
      <c r="F25" s="32"/>
      <c r="G25" s="32"/>
      <c r="H25" s="32"/>
      <c r="I25" s="33"/>
      <c r="J25" s="33"/>
      <c r="K25" s="33"/>
      <c r="L25" s="33"/>
      <c r="M25" s="33"/>
      <c r="N25" s="32"/>
      <c r="O25" s="32"/>
      <c r="P25" s="32"/>
      <c r="Q25" s="32"/>
      <c r="R25" s="33"/>
      <c r="S25" s="33"/>
      <c r="T25" s="33"/>
      <c r="U25" s="33"/>
      <c r="V25" s="33"/>
      <c r="W25" s="33"/>
      <c r="X25" s="33"/>
      <c r="Y25" s="33"/>
      <c r="Z25" s="32"/>
      <c r="AA25" s="32"/>
      <c r="AB25" s="32"/>
      <c r="AC25" s="32"/>
      <c r="AD25" s="32"/>
      <c r="AE25" s="32"/>
      <c r="AF25" s="33"/>
      <c r="AG25" s="33"/>
      <c r="AH25" s="33"/>
      <c r="AI25" s="33"/>
      <c r="AJ25" s="33"/>
      <c r="AK25" s="3"/>
      <c r="AL25" s="3"/>
      <c r="AM25" s="3"/>
      <c r="AN25" s="3"/>
      <c r="AO25" s="3"/>
    </row>
    <row r="26" spans="1:46" ht="15.75" customHeight="1">
      <c r="A26" s="45"/>
      <c r="B26" s="277" t="s">
        <v>54</v>
      </c>
      <c r="C26" s="277"/>
      <c r="D26" s="277"/>
      <c r="E26" s="277"/>
      <c r="F26" s="277"/>
      <c r="G26" s="277"/>
      <c r="H26" s="277"/>
      <c r="I26" s="277"/>
      <c r="J26" s="296"/>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8"/>
      <c r="AJ26" s="18"/>
      <c r="AK26" s="5"/>
      <c r="AL26" s="5"/>
      <c r="AM26" s="5"/>
      <c r="AN26" s="5"/>
      <c r="AO26" s="5"/>
    </row>
    <row r="27" spans="1:46" ht="4.5" customHeight="1">
      <c r="A27" s="45"/>
      <c r="B27" s="32"/>
      <c r="C27" s="32"/>
      <c r="D27" s="32"/>
      <c r="E27" s="32"/>
      <c r="F27" s="32"/>
      <c r="G27" s="32"/>
      <c r="H27" s="32"/>
      <c r="I27" s="3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18"/>
      <c r="AK27" s="5"/>
      <c r="AL27" s="5"/>
      <c r="AM27" s="5"/>
      <c r="AN27" s="5"/>
      <c r="AO27" s="5"/>
    </row>
    <row r="28" spans="1:46" ht="15.75" customHeight="1">
      <c r="A28" s="45"/>
      <c r="B28" s="277" t="s">
        <v>38</v>
      </c>
      <c r="C28" s="277"/>
      <c r="D28" s="277"/>
      <c r="E28" s="307"/>
      <c r="F28" s="296"/>
      <c r="G28" s="297"/>
      <c r="H28" s="297"/>
      <c r="I28" s="297"/>
      <c r="J28" s="297"/>
      <c r="K28" s="298"/>
      <c r="L28" s="270" t="s">
        <v>39</v>
      </c>
      <c r="M28" s="270"/>
      <c r="N28" s="270"/>
      <c r="O28" s="296"/>
      <c r="P28" s="297"/>
      <c r="Q28" s="297"/>
      <c r="R28" s="297"/>
      <c r="S28" s="297"/>
      <c r="T28" s="297"/>
      <c r="U28" s="297"/>
      <c r="V28" s="297"/>
      <c r="W28" s="297"/>
      <c r="X28" s="298"/>
      <c r="Y28" s="270" t="s">
        <v>40</v>
      </c>
      <c r="Z28" s="270"/>
      <c r="AA28" s="270"/>
      <c r="AB28" s="296"/>
      <c r="AC28" s="297"/>
      <c r="AD28" s="297"/>
      <c r="AE28" s="297"/>
      <c r="AF28" s="297"/>
      <c r="AG28" s="297"/>
      <c r="AH28" s="297"/>
      <c r="AI28" s="298"/>
      <c r="AJ28" s="36"/>
      <c r="AK28" s="1"/>
      <c r="AL28" s="1"/>
      <c r="AM28" s="1"/>
      <c r="AN28" s="1"/>
      <c r="AO28" s="1"/>
    </row>
    <row r="29" spans="1:46" ht="4.5" customHeight="1">
      <c r="A29" s="45"/>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1"/>
      <c r="AL29" s="1"/>
      <c r="AM29" s="1"/>
      <c r="AN29" s="1"/>
      <c r="AO29" s="1"/>
    </row>
    <row r="30" spans="1:46" ht="15" customHeight="1">
      <c r="A30" s="45"/>
      <c r="B30" s="292" t="s">
        <v>53</v>
      </c>
      <c r="C30" s="292"/>
      <c r="D30" s="292"/>
      <c r="E30" s="299"/>
      <c r="F30" s="300" t="e">
        <f>VLOOKUP(pays,Liste!B:D,3,FALSE)</f>
        <v>#N/A</v>
      </c>
      <c r="G30" s="301"/>
      <c r="H30" s="296"/>
      <c r="I30" s="302"/>
      <c r="J30" s="302"/>
      <c r="K30" s="302"/>
      <c r="L30" s="302"/>
      <c r="M30" s="303"/>
      <c r="N30" s="45"/>
      <c r="O30" s="270" t="s">
        <v>464</v>
      </c>
      <c r="P30" s="270"/>
      <c r="Q30" s="270"/>
      <c r="R30" s="270"/>
      <c r="S30" s="270"/>
      <c r="T30" s="304"/>
      <c r="U30" s="305"/>
      <c r="V30" s="305"/>
      <c r="W30" s="305"/>
      <c r="X30" s="305"/>
      <c r="Y30" s="305"/>
      <c r="Z30" s="305"/>
      <c r="AA30" s="305"/>
      <c r="AB30" s="305"/>
      <c r="AC30" s="305"/>
      <c r="AD30" s="305"/>
      <c r="AE30" s="305"/>
      <c r="AF30" s="305"/>
      <c r="AG30" s="305"/>
      <c r="AH30" s="305"/>
      <c r="AI30" s="306"/>
      <c r="AJ30" s="36"/>
      <c r="AK30" s="1"/>
      <c r="AL30" s="1"/>
      <c r="AM30" s="1"/>
      <c r="AN30" s="1"/>
      <c r="AO30" s="1"/>
    </row>
    <row r="31" spans="1:46" ht="4.5" customHeight="1">
      <c r="A31" s="45"/>
      <c r="B31" s="32"/>
      <c r="C31" s="32"/>
      <c r="D31" s="32"/>
      <c r="E31" s="32"/>
      <c r="F31" s="32"/>
      <c r="G31" s="36"/>
      <c r="H31" s="36"/>
      <c r="I31" s="36"/>
      <c r="J31" s="36"/>
      <c r="K31" s="36"/>
      <c r="L31" s="36"/>
      <c r="M31" s="36"/>
      <c r="N31" s="36"/>
      <c r="O31" s="36"/>
      <c r="P31" s="36"/>
      <c r="Q31" s="36"/>
      <c r="R31" s="36"/>
      <c r="S31" s="36"/>
      <c r="T31" s="36"/>
      <c r="U31" s="36"/>
      <c r="V31" s="36"/>
      <c r="W31" s="36"/>
      <c r="X31" s="36"/>
      <c r="Y31" s="33"/>
      <c r="Z31" s="33"/>
      <c r="AA31" s="33"/>
      <c r="AB31" s="33"/>
      <c r="AC31" s="33"/>
      <c r="AD31" s="33"/>
      <c r="AE31" s="33"/>
      <c r="AF31" s="33"/>
      <c r="AG31" s="33"/>
      <c r="AH31" s="33"/>
      <c r="AI31" s="33"/>
      <c r="AJ31" s="36"/>
      <c r="AK31" s="1"/>
      <c r="AL31" s="1"/>
      <c r="AM31" s="1"/>
      <c r="AN31" s="1"/>
      <c r="AO31" s="1"/>
    </row>
    <row r="32" spans="1:46" ht="15" customHeight="1">
      <c r="A32" s="45"/>
      <c r="B32" s="277" t="s">
        <v>75</v>
      </c>
      <c r="C32" s="277"/>
      <c r="D32" s="277"/>
      <c r="E32" s="277"/>
      <c r="F32" s="277"/>
      <c r="G32" s="277"/>
      <c r="H32" s="277"/>
      <c r="I32" s="277"/>
      <c r="J32" s="277"/>
      <c r="K32" s="277"/>
      <c r="L32" s="277"/>
      <c r="M32" s="307"/>
      <c r="N32" s="312"/>
      <c r="O32" s="313"/>
      <c r="P32" s="313"/>
      <c r="Q32" s="313"/>
      <c r="R32" s="313"/>
      <c r="S32" s="313"/>
      <c r="T32" s="313"/>
      <c r="U32" s="313"/>
      <c r="V32" s="313"/>
      <c r="W32" s="313"/>
      <c r="X32" s="313"/>
      <c r="Y32" s="313"/>
      <c r="Z32" s="313"/>
      <c r="AA32" s="314"/>
      <c r="AB32" s="45"/>
      <c r="AC32" s="45"/>
      <c r="AD32" s="45"/>
      <c r="AE32" s="45"/>
      <c r="AF32" s="45"/>
      <c r="AG32" s="45"/>
      <c r="AH32" s="45"/>
      <c r="AI32" s="45"/>
      <c r="AJ32" s="36"/>
      <c r="AK32" s="1"/>
      <c r="AL32" s="1"/>
      <c r="AM32" s="1"/>
      <c r="AN32" s="1"/>
      <c r="AO32" s="1"/>
      <c r="AR32" s="1"/>
      <c r="AS32" s="1"/>
      <c r="AT32" s="1"/>
    </row>
    <row r="33" spans="1:41" ht="3.6" customHeight="1">
      <c r="A33" s="45"/>
      <c r="B33" s="32"/>
      <c r="C33" s="32"/>
      <c r="D33" s="32"/>
      <c r="E33" s="32"/>
      <c r="F33" s="32"/>
      <c r="G33" s="32"/>
      <c r="H33" s="32"/>
      <c r="I33" s="32"/>
      <c r="J33" s="32"/>
      <c r="K33" s="32"/>
      <c r="L33" s="32"/>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1"/>
      <c r="AL33" s="1"/>
      <c r="AM33" s="1"/>
      <c r="AN33" s="1"/>
      <c r="AO33" s="1"/>
    </row>
    <row r="34" spans="1:41" ht="15.75" customHeight="1">
      <c r="A34" s="45"/>
      <c r="B34" s="277" t="s">
        <v>72</v>
      </c>
      <c r="C34" s="277"/>
      <c r="D34" s="277"/>
      <c r="E34" s="277"/>
      <c r="F34" s="316"/>
      <c r="G34" s="316"/>
      <c r="H34" s="316"/>
      <c r="I34" s="316"/>
      <c r="J34" s="316"/>
      <c r="K34" s="316"/>
      <c r="L34" s="316"/>
      <c r="M34" s="316"/>
      <c r="N34" s="316"/>
      <c r="O34" s="316"/>
      <c r="P34" s="316"/>
      <c r="Q34" s="316"/>
      <c r="R34" s="316"/>
      <c r="S34" s="316"/>
      <c r="T34" s="45"/>
      <c r="U34" s="45"/>
      <c r="V34" s="45"/>
      <c r="W34" s="270" t="s">
        <v>3</v>
      </c>
      <c r="X34" s="270"/>
      <c r="Y34" s="270"/>
      <c r="Z34" s="270"/>
      <c r="AA34" s="315"/>
      <c r="AB34" s="315"/>
      <c r="AC34" s="315"/>
      <c r="AD34" s="315"/>
      <c r="AE34" s="315"/>
      <c r="AF34" s="36"/>
      <c r="AG34" s="36"/>
      <c r="AH34" s="36"/>
      <c r="AI34" s="36"/>
      <c r="AJ34" s="36"/>
      <c r="AK34" s="1"/>
      <c r="AL34" s="1"/>
      <c r="AM34" s="1"/>
      <c r="AN34" s="1"/>
      <c r="AO34" s="1"/>
    </row>
    <row r="35" spans="1:41" ht="3.6" customHeight="1">
      <c r="A35" s="45"/>
      <c r="B35" s="32"/>
      <c r="C35" s="32"/>
      <c r="D35" s="32"/>
      <c r="E35" s="32"/>
      <c r="F35" s="33"/>
      <c r="G35" s="33"/>
      <c r="H35" s="33"/>
      <c r="I35" s="33"/>
      <c r="J35" s="33"/>
      <c r="K35" s="33"/>
      <c r="L35" s="33"/>
      <c r="M35" s="33"/>
      <c r="N35" s="33"/>
      <c r="O35" s="45"/>
      <c r="P35" s="33"/>
      <c r="Q35" s="33"/>
      <c r="R35" s="33"/>
      <c r="S35" s="33"/>
      <c r="T35" s="33"/>
      <c r="U35" s="45"/>
      <c r="V35" s="45"/>
      <c r="W35" s="33"/>
      <c r="X35" s="33"/>
      <c r="Y35" s="33"/>
      <c r="Z35" s="33"/>
      <c r="AA35" s="33"/>
      <c r="AB35" s="33"/>
      <c r="AC35" s="33"/>
      <c r="AD35" s="33"/>
      <c r="AE35" s="33"/>
      <c r="AF35" s="36"/>
      <c r="AG35" s="36"/>
      <c r="AH35" s="36"/>
      <c r="AI35" s="36"/>
      <c r="AJ35" s="36"/>
      <c r="AK35" s="1"/>
      <c r="AL35" s="1"/>
      <c r="AM35" s="1"/>
      <c r="AN35" s="1"/>
      <c r="AO35" s="1"/>
    </row>
    <row r="36" spans="1:41" ht="15.75" customHeight="1">
      <c r="A36" s="45"/>
      <c r="B36" s="277" t="s">
        <v>147</v>
      </c>
      <c r="C36" s="277"/>
      <c r="D36" s="277"/>
      <c r="E36" s="277"/>
      <c r="F36" s="277"/>
      <c r="G36" s="277"/>
      <c r="H36" s="277"/>
      <c r="I36" s="277"/>
      <c r="J36" s="277"/>
      <c r="K36" s="277"/>
      <c r="L36" s="166" t="b">
        <v>0</v>
      </c>
      <c r="M36" s="36" t="s">
        <v>139</v>
      </c>
      <c r="N36" s="136" t="b">
        <v>0</v>
      </c>
      <c r="O36" s="166" t="b">
        <v>0</v>
      </c>
      <c r="P36" s="36" t="s">
        <v>148</v>
      </c>
      <c r="Q36" s="136" t="b">
        <v>0</v>
      </c>
      <c r="R36" s="166" t="b">
        <v>0</v>
      </c>
      <c r="S36" s="295" t="s">
        <v>149</v>
      </c>
      <c r="T36" s="295"/>
      <c r="U36" s="136" t="b">
        <v>0</v>
      </c>
      <c r="V36" s="45"/>
      <c r="W36" s="270" t="s">
        <v>150</v>
      </c>
      <c r="X36" s="270"/>
      <c r="Y36" s="270"/>
      <c r="Z36" s="296"/>
      <c r="AA36" s="297"/>
      <c r="AB36" s="297"/>
      <c r="AC36" s="297"/>
      <c r="AD36" s="297"/>
      <c r="AE36" s="298"/>
      <c r="AF36" s="36"/>
      <c r="AG36" s="36"/>
      <c r="AH36" s="36"/>
      <c r="AI36" s="36"/>
      <c r="AJ36" s="36"/>
      <c r="AK36" s="1"/>
      <c r="AL36" s="1"/>
      <c r="AM36" s="1"/>
      <c r="AN36" s="1"/>
      <c r="AO36" s="1"/>
    </row>
    <row r="37" spans="1:41" ht="4.1500000000000004" customHeight="1">
      <c r="A37" s="45"/>
      <c r="B37" s="32"/>
      <c r="C37" s="32"/>
      <c r="D37" s="32"/>
      <c r="E37" s="32"/>
      <c r="F37" s="32"/>
      <c r="G37" s="32"/>
      <c r="H37" s="32"/>
      <c r="I37" s="32"/>
      <c r="J37" s="32"/>
      <c r="K37" s="32"/>
      <c r="L37" s="32"/>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1"/>
      <c r="AL37" s="1"/>
      <c r="AM37" s="1"/>
      <c r="AN37" s="1"/>
      <c r="AO37" s="1"/>
    </row>
    <row r="38" spans="1:41" ht="15.75" customHeight="1">
      <c r="A38" s="45"/>
      <c r="B38" s="277" t="s">
        <v>137</v>
      </c>
      <c r="C38" s="277"/>
      <c r="D38" s="277"/>
      <c r="E38" s="277"/>
      <c r="F38" s="277"/>
      <c r="G38" s="277"/>
      <c r="H38" s="277"/>
      <c r="I38" s="277"/>
      <c r="J38" s="277"/>
      <c r="K38" s="277"/>
      <c r="L38" s="277"/>
      <c r="M38" s="277"/>
      <c r="N38" s="277"/>
      <c r="O38" s="277"/>
      <c r="P38" s="277"/>
      <c r="Q38" s="334"/>
      <c r="R38" s="335"/>
      <c r="S38" s="335"/>
      <c r="T38" s="335"/>
      <c r="U38" s="336"/>
      <c r="V38" s="33"/>
      <c r="W38" s="36"/>
      <c r="X38" s="36"/>
      <c r="Y38" s="270" t="s">
        <v>56</v>
      </c>
      <c r="Z38" s="270"/>
      <c r="AA38" s="270"/>
      <c r="AB38" s="270"/>
      <c r="AC38" s="270"/>
      <c r="AD38" s="270"/>
      <c r="AE38" s="270"/>
      <c r="AF38" s="270"/>
      <c r="AG38" s="270"/>
      <c r="AH38" s="270"/>
      <c r="AI38" s="270"/>
      <c r="AJ38" s="36"/>
      <c r="AK38" s="1"/>
      <c r="AL38" s="1"/>
      <c r="AM38" s="1"/>
      <c r="AN38" s="1"/>
      <c r="AO38" s="1"/>
    </row>
    <row r="39" spans="1:41" ht="6" customHeight="1" thickBot="1">
      <c r="A39" s="45"/>
      <c r="B39" s="32"/>
      <c r="C39" s="32"/>
      <c r="D39" s="32"/>
      <c r="E39" s="32"/>
      <c r="F39" s="32"/>
      <c r="G39" s="32"/>
      <c r="H39" s="32"/>
      <c r="I39" s="32"/>
      <c r="J39" s="32"/>
      <c r="K39" s="32"/>
      <c r="L39" s="23"/>
      <c r="M39" s="23"/>
      <c r="N39" s="23"/>
      <c r="O39" s="23"/>
      <c r="P39" s="23"/>
      <c r="Q39" s="20"/>
      <c r="R39" s="20"/>
      <c r="S39" s="24"/>
      <c r="T39" s="24"/>
      <c r="U39" s="20"/>
      <c r="V39" s="20"/>
      <c r="W39" s="24"/>
      <c r="X39" s="24"/>
      <c r="Y39" s="20"/>
      <c r="Z39" s="33"/>
      <c r="AA39" s="33"/>
      <c r="AB39" s="33"/>
      <c r="AC39" s="33"/>
      <c r="AD39" s="33"/>
      <c r="AE39" s="33"/>
      <c r="AF39" s="33"/>
      <c r="AG39" s="33"/>
      <c r="AH39" s="33"/>
      <c r="AI39" s="33"/>
      <c r="AJ39" s="36"/>
      <c r="AK39" s="1"/>
      <c r="AL39" s="1"/>
      <c r="AM39" s="1"/>
      <c r="AN39" s="1"/>
      <c r="AO39" s="1"/>
    </row>
    <row r="40" spans="1:41" ht="4.5" customHeight="1">
      <c r="A40" s="49"/>
      <c r="B40" s="38"/>
      <c r="C40" s="38"/>
      <c r="D40" s="38"/>
      <c r="E40" s="38"/>
      <c r="F40" s="38"/>
      <c r="G40" s="38"/>
      <c r="H40" s="38"/>
      <c r="I40" s="38"/>
      <c r="J40" s="38"/>
      <c r="K40" s="38"/>
      <c r="L40" s="38"/>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1"/>
      <c r="AL40" s="1"/>
      <c r="AM40" s="1"/>
      <c r="AN40" s="1"/>
      <c r="AO40" s="1"/>
    </row>
    <row r="41" spans="1:41" ht="15.75" customHeight="1">
      <c r="A41" s="49"/>
      <c r="B41" s="308" t="s">
        <v>138</v>
      </c>
      <c r="C41" s="308"/>
      <c r="D41" s="308"/>
      <c r="E41" s="308"/>
      <c r="F41" s="308"/>
      <c r="G41" s="308"/>
      <c r="H41" s="308"/>
      <c r="I41" s="308"/>
      <c r="J41" s="308"/>
      <c r="K41" s="308"/>
      <c r="L41" s="308"/>
      <c r="M41" s="308"/>
      <c r="N41" s="296"/>
      <c r="O41" s="297"/>
      <c r="P41" s="297"/>
      <c r="Q41" s="297"/>
      <c r="R41" s="297"/>
      <c r="S41" s="297"/>
      <c r="T41" s="297"/>
      <c r="U41" s="297"/>
      <c r="V41" s="297"/>
      <c r="W41" s="297"/>
      <c r="X41" s="297"/>
      <c r="Y41" s="297"/>
      <c r="Z41" s="297"/>
      <c r="AA41" s="297"/>
      <c r="AB41" s="297"/>
      <c r="AC41" s="297"/>
      <c r="AD41" s="297"/>
      <c r="AE41" s="297"/>
      <c r="AF41" s="297"/>
      <c r="AG41" s="297"/>
      <c r="AH41" s="297"/>
      <c r="AI41" s="298"/>
      <c r="AJ41" s="39"/>
      <c r="AK41" s="1"/>
      <c r="AL41" s="1"/>
      <c r="AM41" s="1"/>
      <c r="AN41" s="1"/>
      <c r="AO41" s="1"/>
    </row>
    <row r="42" spans="1:41" ht="4.5" customHeight="1">
      <c r="A42" s="49"/>
      <c r="B42" s="38"/>
      <c r="C42" s="38"/>
      <c r="D42" s="38"/>
      <c r="E42" s="38"/>
      <c r="F42" s="38"/>
      <c r="G42" s="38"/>
      <c r="H42" s="38"/>
      <c r="I42" s="38"/>
      <c r="J42" s="38"/>
      <c r="K42" s="38"/>
      <c r="L42" s="38"/>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1"/>
      <c r="AL42" s="1"/>
      <c r="AM42" s="1"/>
      <c r="AN42" s="1"/>
      <c r="AO42" s="1"/>
    </row>
    <row r="43" spans="1:41" ht="16.5" customHeight="1">
      <c r="A43" s="49"/>
      <c r="B43" s="308" t="s">
        <v>37</v>
      </c>
      <c r="C43" s="308"/>
      <c r="D43" s="308"/>
      <c r="E43" s="308"/>
      <c r="F43" s="308"/>
      <c r="G43" s="296"/>
      <c r="H43" s="297"/>
      <c r="I43" s="297"/>
      <c r="J43" s="297"/>
      <c r="K43" s="297"/>
      <c r="L43" s="297"/>
      <c r="M43" s="298"/>
      <c r="N43" s="39"/>
      <c r="O43" s="308" t="s">
        <v>62</v>
      </c>
      <c r="P43" s="308"/>
      <c r="Q43" s="308"/>
      <c r="R43" s="308"/>
      <c r="S43" s="308"/>
      <c r="T43" s="308"/>
      <c r="U43" s="308"/>
      <c r="V43" s="308"/>
      <c r="W43" s="308"/>
      <c r="X43" s="308"/>
      <c r="Y43" s="331"/>
      <c r="Z43" s="302"/>
      <c r="AA43" s="302"/>
      <c r="AB43" s="302"/>
      <c r="AC43" s="302"/>
      <c r="AD43" s="302"/>
      <c r="AE43" s="302"/>
      <c r="AF43" s="302"/>
      <c r="AG43" s="302"/>
      <c r="AH43" s="332" t="s">
        <v>139</v>
      </c>
      <c r="AI43" s="333"/>
      <c r="AJ43" s="39"/>
      <c r="AK43" s="1"/>
      <c r="AL43" s="1"/>
      <c r="AM43" s="1"/>
      <c r="AN43" s="1"/>
      <c r="AO43" s="1"/>
    </row>
    <row r="44" spans="1:41" ht="4.5" customHeight="1">
      <c r="A44" s="49"/>
      <c r="B44" s="38"/>
      <c r="C44" s="38"/>
      <c r="D44" s="38"/>
      <c r="E44" s="38"/>
      <c r="F44" s="38"/>
      <c r="G44" s="38"/>
      <c r="H44" s="38"/>
      <c r="I44" s="38"/>
      <c r="J44" s="38"/>
      <c r="K44" s="38"/>
      <c r="L44" s="38"/>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1"/>
      <c r="AL44" s="1"/>
      <c r="AM44" s="1"/>
      <c r="AN44" s="1"/>
      <c r="AO44" s="1"/>
    </row>
    <row r="45" spans="1:41" ht="15.75" customHeight="1">
      <c r="A45" s="49"/>
      <c r="B45" s="308" t="s">
        <v>55</v>
      </c>
      <c r="C45" s="308"/>
      <c r="D45" s="308"/>
      <c r="E45" s="308"/>
      <c r="F45" s="308"/>
      <c r="G45" s="308"/>
      <c r="H45" s="308"/>
      <c r="I45" s="308"/>
      <c r="J45" s="309"/>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3"/>
      <c r="AJ45" s="39"/>
      <c r="AK45" s="1"/>
      <c r="AL45" s="1"/>
      <c r="AM45" s="1"/>
      <c r="AN45" s="1"/>
      <c r="AO45" s="1"/>
    </row>
    <row r="46" spans="1:41" ht="4.5" customHeight="1">
      <c r="A46" s="49"/>
      <c r="B46" s="38"/>
      <c r="C46" s="38"/>
      <c r="D46" s="38"/>
      <c r="E46" s="38"/>
      <c r="F46" s="38"/>
      <c r="G46" s="38"/>
      <c r="H46" s="38"/>
      <c r="I46" s="3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39"/>
      <c r="AK46" s="1"/>
      <c r="AL46" s="1"/>
      <c r="AM46" s="1"/>
      <c r="AN46" s="1"/>
      <c r="AO46" s="1"/>
    </row>
    <row r="47" spans="1:41" ht="15" customHeight="1">
      <c r="A47" s="49"/>
      <c r="B47" s="308" t="s">
        <v>38</v>
      </c>
      <c r="C47" s="308"/>
      <c r="D47" s="308"/>
      <c r="E47" s="339"/>
      <c r="F47" s="296"/>
      <c r="G47" s="297"/>
      <c r="H47" s="297"/>
      <c r="I47" s="297"/>
      <c r="J47" s="297"/>
      <c r="K47" s="298"/>
      <c r="L47" s="255" t="s">
        <v>39</v>
      </c>
      <c r="M47" s="255"/>
      <c r="N47" s="255"/>
      <c r="O47" s="296"/>
      <c r="P47" s="297"/>
      <c r="Q47" s="297"/>
      <c r="R47" s="297"/>
      <c r="S47" s="297"/>
      <c r="T47" s="297"/>
      <c r="U47" s="297"/>
      <c r="V47" s="297"/>
      <c r="W47" s="297"/>
      <c r="X47" s="298"/>
      <c r="Y47" s="255" t="s">
        <v>40</v>
      </c>
      <c r="Z47" s="255"/>
      <c r="AA47" s="255"/>
      <c r="AB47" s="296"/>
      <c r="AC47" s="297"/>
      <c r="AD47" s="297"/>
      <c r="AE47" s="297"/>
      <c r="AF47" s="297"/>
      <c r="AG47" s="297"/>
      <c r="AH47" s="297"/>
      <c r="AI47" s="298"/>
      <c r="AJ47" s="49"/>
    </row>
    <row r="48" spans="1:41" ht="4.5" customHeight="1">
      <c r="A48" s="49"/>
      <c r="B48" s="38"/>
      <c r="C48" s="38"/>
      <c r="D48" s="38"/>
      <c r="E48" s="38"/>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9"/>
    </row>
    <row r="49" spans="1:37">
      <c r="A49" s="49"/>
      <c r="B49" s="308" t="s">
        <v>53</v>
      </c>
      <c r="C49" s="308"/>
      <c r="D49" s="308"/>
      <c r="E49" s="339"/>
      <c r="F49" s="350" t="e">
        <f>VLOOKUP(AB47,Liste!B:D,3,FALSE)</f>
        <v>#N/A</v>
      </c>
      <c r="G49" s="351"/>
      <c r="H49" s="296"/>
      <c r="I49" s="302"/>
      <c r="J49" s="302"/>
      <c r="K49" s="302"/>
      <c r="L49" s="302"/>
      <c r="M49" s="303"/>
      <c r="N49" s="49"/>
      <c r="O49" s="255" t="s">
        <v>1</v>
      </c>
      <c r="P49" s="255"/>
      <c r="Q49" s="255"/>
      <c r="R49" s="255"/>
      <c r="S49" s="255"/>
      <c r="T49" s="348" t="s">
        <v>799</v>
      </c>
      <c r="U49" s="305"/>
      <c r="V49" s="305"/>
      <c r="W49" s="305"/>
      <c r="X49" s="305"/>
      <c r="Y49" s="305"/>
      <c r="Z49" s="305"/>
      <c r="AA49" s="305"/>
      <c r="AB49" s="305"/>
      <c r="AC49" s="305"/>
      <c r="AD49" s="305"/>
      <c r="AE49" s="305"/>
      <c r="AF49" s="305"/>
      <c r="AG49" s="305"/>
      <c r="AH49" s="305"/>
      <c r="AI49" s="306"/>
      <c r="AJ49" s="49"/>
    </row>
    <row r="50" spans="1:37" ht="7.15" customHeight="1" thickBot="1">
      <c r="A50" s="49"/>
      <c r="B50" s="38"/>
      <c r="C50" s="38"/>
      <c r="D50" s="38"/>
      <c r="E50" s="38"/>
      <c r="F50" s="41"/>
      <c r="G50" s="50"/>
      <c r="H50" s="41"/>
      <c r="I50" s="50"/>
      <c r="J50" s="50"/>
      <c r="K50" s="50"/>
      <c r="L50" s="51"/>
      <c r="M50" s="51"/>
      <c r="N50" s="52"/>
      <c r="O50" s="42"/>
      <c r="P50" s="42"/>
      <c r="Q50" s="42"/>
      <c r="R50" s="42"/>
      <c r="S50" s="42"/>
      <c r="T50" s="53"/>
      <c r="U50" s="43"/>
      <c r="V50" s="43"/>
      <c r="W50" s="43"/>
      <c r="X50" s="43"/>
      <c r="Y50" s="43"/>
      <c r="Z50" s="44"/>
      <c r="AA50" s="44"/>
      <c r="AB50" s="44"/>
      <c r="AC50" s="44"/>
      <c r="AD50" s="44"/>
      <c r="AE50" s="44"/>
      <c r="AF50" s="44"/>
      <c r="AG50" s="44"/>
      <c r="AH50" s="44"/>
      <c r="AI50" s="44"/>
      <c r="AJ50" s="49"/>
    </row>
    <row r="51" spans="1:37" ht="7.15" customHeight="1">
      <c r="A51" s="45"/>
      <c r="B51" s="32"/>
      <c r="C51" s="32"/>
      <c r="D51" s="32"/>
      <c r="E51" s="32"/>
      <c r="F51" s="33"/>
      <c r="G51" s="33"/>
      <c r="H51" s="33"/>
      <c r="I51" s="33"/>
      <c r="J51" s="33"/>
      <c r="K51" s="33"/>
      <c r="L51" s="33"/>
      <c r="M51" s="33"/>
      <c r="N51" s="45"/>
      <c r="O51" s="33"/>
      <c r="P51" s="33"/>
      <c r="Q51" s="33"/>
      <c r="R51" s="33"/>
      <c r="S51" s="33"/>
      <c r="T51" s="54"/>
      <c r="U51" s="54"/>
      <c r="V51" s="54"/>
      <c r="W51" s="54"/>
      <c r="X51" s="54"/>
      <c r="Y51" s="54"/>
      <c r="Z51" s="54"/>
      <c r="AA51" s="54"/>
      <c r="AB51" s="54"/>
      <c r="AC51" s="54"/>
      <c r="AD51" s="54"/>
      <c r="AE51" s="54"/>
      <c r="AF51" s="54"/>
      <c r="AG51" s="54"/>
      <c r="AH51" s="54"/>
      <c r="AI51" s="54"/>
      <c r="AJ51" s="45"/>
    </row>
    <row r="52" spans="1:37" s="6" customFormat="1">
      <c r="A52" s="54"/>
      <c r="B52" s="277" t="s">
        <v>686</v>
      </c>
      <c r="C52" s="277"/>
      <c r="D52" s="277"/>
      <c r="E52" s="277"/>
      <c r="F52" s="277"/>
      <c r="G52" s="277"/>
      <c r="H52" s="277"/>
      <c r="I52" s="277"/>
      <c r="J52" s="277"/>
      <c r="K52" s="277"/>
      <c r="L52" s="277"/>
      <c r="M52" s="296"/>
      <c r="N52" s="297"/>
      <c r="O52" s="297"/>
      <c r="P52" s="297"/>
      <c r="Q52" s="297"/>
      <c r="R52" s="298"/>
      <c r="S52" s="33"/>
      <c r="T52" s="33"/>
      <c r="U52" s="33"/>
      <c r="V52" s="33"/>
      <c r="W52" s="33"/>
      <c r="X52" s="33"/>
      <c r="Y52" s="33"/>
      <c r="Z52" s="33"/>
      <c r="AA52" s="33"/>
      <c r="AB52" s="33"/>
      <c r="AC52" s="33"/>
      <c r="AD52" s="33"/>
      <c r="AE52" s="33"/>
      <c r="AF52" s="33"/>
      <c r="AG52" s="33"/>
      <c r="AH52" s="33"/>
      <c r="AI52" s="33"/>
      <c r="AJ52" s="54"/>
      <c r="AK52" s="171"/>
    </row>
    <row r="53" spans="1:37" ht="4.5" customHeight="1">
      <c r="A53" s="45"/>
      <c r="B53" s="32"/>
      <c r="C53" s="32"/>
      <c r="D53" s="32"/>
      <c r="E53" s="32"/>
      <c r="F53" s="33"/>
      <c r="G53" s="33"/>
      <c r="H53" s="33"/>
      <c r="I53" s="33"/>
      <c r="J53" s="33"/>
      <c r="K53" s="33"/>
      <c r="L53" s="33"/>
      <c r="M53" s="33"/>
      <c r="N53" s="45"/>
      <c r="O53" s="33"/>
      <c r="P53" s="33"/>
      <c r="Q53" s="33"/>
      <c r="R53" s="33"/>
      <c r="S53" s="33"/>
      <c r="T53" s="54"/>
      <c r="U53" s="54"/>
      <c r="V53" s="54"/>
      <c r="W53" s="54"/>
      <c r="X53" s="54"/>
      <c r="Y53" s="54"/>
      <c r="Z53" s="54"/>
      <c r="AA53" s="54"/>
      <c r="AB53" s="54"/>
      <c r="AC53" s="54"/>
      <c r="AD53" s="54"/>
      <c r="AE53" s="54"/>
      <c r="AF53" s="54"/>
      <c r="AG53" s="54"/>
      <c r="AH53" s="54"/>
      <c r="AI53" s="54"/>
      <c r="AJ53" s="45"/>
    </row>
    <row r="54" spans="1:37" ht="15" customHeight="1">
      <c r="A54" s="45"/>
      <c r="B54" s="277" t="s">
        <v>688</v>
      </c>
      <c r="C54" s="277"/>
      <c r="D54" s="277"/>
      <c r="E54" s="277"/>
      <c r="F54" s="277"/>
      <c r="G54" s="277"/>
      <c r="H54" s="277"/>
      <c r="I54" s="277"/>
      <c r="J54" s="277"/>
      <c r="K54" s="277"/>
      <c r="L54" s="277"/>
      <c r="M54" s="277"/>
      <c r="N54" s="277"/>
      <c r="O54" s="277"/>
      <c r="P54" s="277"/>
      <c r="Q54" s="277"/>
      <c r="R54" s="277"/>
      <c r="S54" s="277"/>
      <c r="T54" s="277"/>
      <c r="U54" s="277"/>
      <c r="V54" s="45"/>
      <c r="W54" s="45"/>
      <c r="X54" s="45"/>
      <c r="Y54" s="54"/>
      <c r="Z54" s="54"/>
      <c r="AA54" s="54"/>
      <c r="AB54" s="54"/>
      <c r="AC54" s="54"/>
      <c r="AD54" s="54"/>
      <c r="AE54" s="54"/>
      <c r="AF54" s="54"/>
      <c r="AG54" s="54"/>
      <c r="AH54" s="54"/>
      <c r="AI54" s="54"/>
      <c r="AJ54" s="45"/>
    </row>
    <row r="55" spans="1:37" ht="4.5" customHeight="1">
      <c r="A55" s="45"/>
      <c r="B55" s="32"/>
      <c r="C55" s="32"/>
      <c r="D55" s="32"/>
      <c r="E55" s="32"/>
      <c r="F55" s="33"/>
      <c r="G55" s="33"/>
      <c r="H55" s="33"/>
      <c r="I55" s="33"/>
      <c r="J55" s="33"/>
      <c r="K55" s="33"/>
      <c r="L55" s="33"/>
      <c r="M55" s="33"/>
      <c r="N55" s="33"/>
      <c r="O55" s="33"/>
      <c r="P55" s="33"/>
      <c r="Q55" s="33"/>
      <c r="R55" s="33"/>
      <c r="S55" s="33"/>
      <c r="T55" s="33"/>
      <c r="U55" s="33"/>
      <c r="V55" s="33"/>
      <c r="W55" s="33"/>
      <c r="X55" s="33"/>
      <c r="Y55" s="54"/>
      <c r="Z55" s="54"/>
      <c r="AA55" s="54"/>
      <c r="AB55" s="54"/>
      <c r="AC55" s="54"/>
      <c r="AD55" s="54"/>
      <c r="AE55" s="54"/>
      <c r="AF55" s="54"/>
      <c r="AG55" s="54"/>
      <c r="AH55" s="54"/>
      <c r="AI55" s="54"/>
      <c r="AJ55" s="45"/>
    </row>
    <row r="56" spans="1:37" ht="15" customHeight="1">
      <c r="A56" s="45"/>
      <c r="B56" s="32"/>
      <c r="C56" s="32"/>
      <c r="D56" s="32"/>
      <c r="E56" s="32"/>
      <c r="F56" s="45"/>
      <c r="G56" s="45"/>
      <c r="H56" s="45"/>
      <c r="I56" s="45"/>
      <c r="J56" s="36"/>
      <c r="K56" s="36"/>
      <c r="L56" s="36"/>
      <c r="M56" s="36"/>
      <c r="N56" s="337" t="s">
        <v>140</v>
      </c>
      <c r="O56" s="332"/>
      <c r="P56" s="332"/>
      <c r="Q56" s="332"/>
      <c r="R56" s="332"/>
      <c r="S56" s="338"/>
      <c r="T56" s="337" t="s">
        <v>151</v>
      </c>
      <c r="U56" s="332"/>
      <c r="V56" s="332"/>
      <c r="W56" s="332"/>
      <c r="X56" s="332"/>
      <c r="Y56" s="332"/>
      <c r="Z56" s="332"/>
      <c r="AA56" s="332"/>
      <c r="AB56" s="332"/>
      <c r="AC56" s="332"/>
      <c r="AD56" s="338"/>
      <c r="AE56" s="45"/>
      <c r="AF56" s="352" t="s">
        <v>57</v>
      </c>
      <c r="AG56" s="352"/>
      <c r="AH56" s="352"/>
      <c r="AI56" s="352"/>
      <c r="AJ56" s="45"/>
    </row>
    <row r="57" spans="1:37" ht="15" customHeight="1">
      <c r="A57" s="45"/>
      <c r="B57" s="347" t="s">
        <v>152</v>
      </c>
      <c r="C57" s="347"/>
      <c r="D57" s="347"/>
      <c r="E57" s="347"/>
      <c r="F57" s="347"/>
      <c r="G57" s="347"/>
      <c r="H57" s="347"/>
      <c r="I57" s="347"/>
      <c r="J57" s="347"/>
      <c r="K57" s="347"/>
      <c r="L57" s="36"/>
      <c r="M57" s="19"/>
      <c r="N57" s="344"/>
      <c r="O57" s="345"/>
      <c r="P57" s="345"/>
      <c r="Q57" s="345"/>
      <c r="R57" s="345"/>
      <c r="S57" s="346"/>
      <c r="T57" s="340"/>
      <c r="U57" s="341"/>
      <c r="V57" s="341"/>
      <c r="W57" s="341"/>
      <c r="X57" s="341"/>
      <c r="Y57" s="341"/>
      <c r="Z57" s="341"/>
      <c r="AA57" s="341"/>
      <c r="AB57" s="341"/>
      <c r="AC57" s="341"/>
      <c r="AD57" s="342"/>
      <c r="AE57" s="55"/>
      <c r="AF57" s="343"/>
      <c r="AG57" s="343"/>
      <c r="AH57" s="343"/>
      <c r="AI57" s="343"/>
      <c r="AJ57" s="45"/>
    </row>
    <row r="58" spans="1:37" ht="15" customHeight="1">
      <c r="A58" s="45"/>
      <c r="B58" s="347" t="s">
        <v>153</v>
      </c>
      <c r="C58" s="347"/>
      <c r="D58" s="347"/>
      <c r="E58" s="347"/>
      <c r="F58" s="347"/>
      <c r="G58" s="347"/>
      <c r="H58" s="347"/>
      <c r="I58" s="347"/>
      <c r="J58" s="347"/>
      <c r="K58" s="347"/>
      <c r="L58" s="36"/>
      <c r="M58" s="19"/>
      <c r="N58" s="344"/>
      <c r="O58" s="345"/>
      <c r="P58" s="345"/>
      <c r="Q58" s="345"/>
      <c r="R58" s="345"/>
      <c r="S58" s="346"/>
      <c r="T58" s="340"/>
      <c r="U58" s="341"/>
      <c r="V58" s="341"/>
      <c r="W58" s="341"/>
      <c r="X58" s="341"/>
      <c r="Y58" s="341"/>
      <c r="Z58" s="341"/>
      <c r="AA58" s="341"/>
      <c r="AB58" s="341"/>
      <c r="AC58" s="341"/>
      <c r="AD58" s="342"/>
      <c r="AE58" s="45"/>
      <c r="AF58" s="343"/>
      <c r="AG58" s="343"/>
      <c r="AH58" s="343"/>
      <c r="AI58" s="343"/>
      <c r="AJ58" s="45"/>
    </row>
    <row r="59" spans="1:37" ht="15" customHeight="1">
      <c r="A59" s="45"/>
      <c r="B59" s="347" t="s">
        <v>154</v>
      </c>
      <c r="C59" s="347"/>
      <c r="D59" s="347"/>
      <c r="E59" s="347"/>
      <c r="F59" s="347"/>
      <c r="G59" s="347"/>
      <c r="H59" s="347"/>
      <c r="I59" s="347"/>
      <c r="J59" s="347"/>
      <c r="K59" s="347"/>
      <c r="L59" s="36"/>
      <c r="M59" s="19"/>
      <c r="N59" s="344"/>
      <c r="O59" s="345"/>
      <c r="P59" s="345"/>
      <c r="Q59" s="345"/>
      <c r="R59" s="345"/>
      <c r="S59" s="346"/>
      <c r="T59" s="340"/>
      <c r="U59" s="341"/>
      <c r="V59" s="341"/>
      <c r="W59" s="341"/>
      <c r="X59" s="341"/>
      <c r="Y59" s="341"/>
      <c r="Z59" s="341"/>
      <c r="AA59" s="341"/>
      <c r="AB59" s="341"/>
      <c r="AC59" s="341"/>
      <c r="AD59" s="342"/>
      <c r="AE59" s="45"/>
      <c r="AF59" s="343"/>
      <c r="AG59" s="343"/>
      <c r="AH59" s="343"/>
      <c r="AI59" s="343"/>
      <c r="AJ59" s="45"/>
    </row>
    <row r="60" spans="1:37" ht="15" customHeight="1">
      <c r="A60" s="45"/>
      <c r="B60" s="347" t="s">
        <v>155</v>
      </c>
      <c r="C60" s="347"/>
      <c r="D60" s="347"/>
      <c r="E60" s="347"/>
      <c r="F60" s="347"/>
      <c r="G60" s="347"/>
      <c r="H60" s="347"/>
      <c r="I60" s="347"/>
      <c r="J60" s="347"/>
      <c r="K60" s="347"/>
      <c r="L60" s="36"/>
      <c r="M60" s="19"/>
      <c r="N60" s="344"/>
      <c r="O60" s="345"/>
      <c r="P60" s="345"/>
      <c r="Q60" s="345"/>
      <c r="R60" s="345"/>
      <c r="S60" s="346"/>
      <c r="T60" s="340"/>
      <c r="U60" s="341"/>
      <c r="V60" s="341"/>
      <c r="W60" s="341"/>
      <c r="X60" s="341"/>
      <c r="Y60" s="341"/>
      <c r="Z60" s="341"/>
      <c r="AA60" s="341"/>
      <c r="AB60" s="341"/>
      <c r="AC60" s="341"/>
      <c r="AD60" s="342"/>
      <c r="AE60" s="45"/>
      <c r="AF60" s="343"/>
      <c r="AG60" s="343"/>
      <c r="AH60" s="343"/>
      <c r="AI60" s="343"/>
      <c r="AJ60" s="45"/>
    </row>
    <row r="61" spans="1:37" ht="4.9000000000000004" customHeight="1">
      <c r="A61" s="45"/>
      <c r="B61" s="35"/>
      <c r="C61" s="35"/>
      <c r="D61" s="35"/>
      <c r="E61" s="35"/>
      <c r="F61" s="35"/>
      <c r="G61" s="35"/>
      <c r="H61" s="35"/>
      <c r="I61" s="35"/>
      <c r="J61" s="35"/>
      <c r="K61" s="35"/>
      <c r="L61" s="36"/>
      <c r="M61" s="36"/>
      <c r="N61" s="26"/>
      <c r="O61" s="26"/>
      <c r="P61" s="26"/>
      <c r="Q61" s="26"/>
      <c r="R61" s="26"/>
      <c r="S61" s="26"/>
      <c r="T61" s="27"/>
      <c r="U61" s="27"/>
      <c r="V61" s="27"/>
      <c r="W61" s="27"/>
      <c r="X61" s="27"/>
      <c r="Y61" s="27"/>
      <c r="Z61" s="27"/>
      <c r="AA61" s="27"/>
      <c r="AB61" s="27"/>
      <c r="AC61" s="27"/>
      <c r="AD61" s="27"/>
      <c r="AE61" s="45"/>
      <c r="AF61" s="55"/>
      <c r="AG61" s="55"/>
      <c r="AH61" s="55"/>
      <c r="AI61" s="55"/>
      <c r="AJ61" s="45"/>
    </row>
    <row r="62" spans="1:37" ht="15" customHeight="1">
      <c r="A62" s="45"/>
      <c r="B62" s="270" t="s">
        <v>77</v>
      </c>
      <c r="C62" s="270"/>
      <c r="D62" s="270"/>
      <c r="E62" s="270"/>
      <c r="F62" s="369"/>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1"/>
      <c r="AJ62" s="45"/>
    </row>
    <row r="63" spans="1:37" ht="15" customHeight="1">
      <c r="A63" s="45"/>
      <c r="B63" s="32"/>
      <c r="C63" s="32"/>
      <c r="D63" s="32"/>
      <c r="E63" s="32"/>
      <c r="F63" s="372"/>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4"/>
      <c r="AJ63" s="45"/>
    </row>
    <row r="64" spans="1:37" ht="6.6" customHeight="1">
      <c r="A64" s="45"/>
      <c r="B64" s="32"/>
      <c r="C64" s="32"/>
      <c r="D64" s="32"/>
      <c r="E64" s="32"/>
      <c r="F64" s="33"/>
      <c r="G64" s="33"/>
      <c r="H64" s="33"/>
      <c r="I64" s="33"/>
      <c r="J64" s="33"/>
      <c r="K64" s="33"/>
      <c r="L64" s="33"/>
      <c r="M64" s="33"/>
      <c r="N64" s="45"/>
      <c r="O64" s="33"/>
      <c r="P64" s="33"/>
      <c r="Q64" s="33"/>
      <c r="R64" s="33"/>
      <c r="S64" s="33"/>
      <c r="T64" s="54"/>
      <c r="U64" s="54"/>
      <c r="V64" s="54"/>
      <c r="W64" s="54"/>
      <c r="X64" s="54"/>
      <c r="Y64" s="54"/>
      <c r="Z64" s="54"/>
      <c r="AA64" s="54"/>
      <c r="AB64" s="54"/>
      <c r="AC64" s="54"/>
      <c r="AD64" s="54"/>
      <c r="AE64" s="54"/>
      <c r="AF64" s="54"/>
      <c r="AG64" s="54"/>
      <c r="AH64" s="54"/>
      <c r="AI64" s="54"/>
      <c r="AJ64" s="45"/>
    </row>
    <row r="65" spans="1:36" ht="15.6" customHeight="1">
      <c r="A65" s="45"/>
      <c r="B65" s="320" t="s">
        <v>59</v>
      </c>
      <c r="C65" s="321"/>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2"/>
      <c r="AJ65" s="45"/>
    </row>
    <row r="66" spans="1:36" ht="6" customHeight="1">
      <c r="A66" s="45"/>
      <c r="B66" s="32"/>
      <c r="C66" s="32"/>
      <c r="D66" s="32"/>
      <c r="E66" s="32"/>
      <c r="F66" s="33"/>
      <c r="G66" s="33"/>
      <c r="H66" s="33"/>
      <c r="I66" s="33"/>
      <c r="J66" s="33"/>
      <c r="K66" s="33"/>
      <c r="L66" s="33"/>
      <c r="M66" s="33"/>
      <c r="N66" s="45"/>
      <c r="O66" s="33"/>
      <c r="P66" s="33"/>
      <c r="Q66" s="33"/>
      <c r="R66" s="33"/>
      <c r="S66" s="33"/>
      <c r="T66" s="54"/>
      <c r="U66" s="54"/>
      <c r="V66" s="54"/>
      <c r="W66" s="54"/>
      <c r="X66" s="54"/>
      <c r="Y66" s="54"/>
      <c r="Z66" s="54"/>
      <c r="AA66" s="54"/>
      <c r="AB66" s="54"/>
      <c r="AC66" s="54"/>
      <c r="AD66" s="54"/>
      <c r="AE66" s="54"/>
      <c r="AF66" s="54"/>
      <c r="AG66" s="54"/>
      <c r="AH66" s="54"/>
      <c r="AI66" s="54"/>
      <c r="AJ66" s="45"/>
    </row>
    <row r="67" spans="1:36" ht="22.9" customHeight="1">
      <c r="A67" s="45"/>
      <c r="B67" s="376" t="s">
        <v>689</v>
      </c>
      <c r="C67" s="376"/>
      <c r="D67" s="376"/>
      <c r="E67" s="376"/>
      <c r="F67" s="376"/>
      <c r="G67" s="376"/>
      <c r="H67" s="376"/>
      <c r="I67" s="376"/>
      <c r="J67" s="376"/>
      <c r="K67" s="376"/>
      <c r="L67" s="36"/>
      <c r="M67" s="377"/>
      <c r="N67" s="378"/>
      <c r="O67" s="378"/>
      <c r="P67" s="378"/>
      <c r="Q67" s="378"/>
      <c r="R67" s="378"/>
      <c r="S67" s="378"/>
      <c r="T67" s="378"/>
      <c r="U67" s="378"/>
      <c r="V67" s="378"/>
      <c r="W67" s="378"/>
      <c r="X67" s="378"/>
      <c r="Y67" s="378"/>
      <c r="Z67" s="378"/>
      <c r="AA67" s="378"/>
      <c r="AB67" s="378"/>
      <c r="AC67" s="378"/>
      <c r="AD67" s="378"/>
      <c r="AE67" s="378"/>
      <c r="AF67" s="378"/>
      <c r="AG67" s="378"/>
      <c r="AH67" s="378"/>
      <c r="AI67" s="379"/>
      <c r="AJ67" s="45"/>
    </row>
    <row r="68" spans="1:36" ht="22.9" customHeight="1">
      <c r="A68" s="45"/>
      <c r="B68" s="376"/>
      <c r="C68" s="376"/>
      <c r="D68" s="376"/>
      <c r="E68" s="376"/>
      <c r="F68" s="376"/>
      <c r="G68" s="376"/>
      <c r="H68" s="376"/>
      <c r="I68" s="376"/>
      <c r="J68" s="376"/>
      <c r="K68" s="376"/>
      <c r="L68" s="36"/>
      <c r="M68" s="380"/>
      <c r="N68" s="381"/>
      <c r="O68" s="381"/>
      <c r="P68" s="381"/>
      <c r="Q68" s="381"/>
      <c r="R68" s="381"/>
      <c r="S68" s="381"/>
      <c r="T68" s="381"/>
      <c r="U68" s="381"/>
      <c r="V68" s="381"/>
      <c r="W68" s="381"/>
      <c r="X68" s="381"/>
      <c r="Y68" s="381"/>
      <c r="Z68" s="381"/>
      <c r="AA68" s="381"/>
      <c r="AB68" s="381"/>
      <c r="AC68" s="381"/>
      <c r="AD68" s="381"/>
      <c r="AE68" s="381"/>
      <c r="AF68" s="381"/>
      <c r="AG68" s="381"/>
      <c r="AH68" s="381"/>
      <c r="AI68" s="382"/>
      <c r="AJ68" s="45"/>
    </row>
    <row r="69" spans="1:36" ht="7.5" customHeight="1">
      <c r="A69" s="45"/>
      <c r="B69" s="32"/>
      <c r="C69" s="32"/>
      <c r="D69" s="32"/>
      <c r="E69" s="32"/>
      <c r="F69" s="33"/>
      <c r="G69" s="33"/>
      <c r="H69" s="33"/>
      <c r="I69" s="33"/>
      <c r="J69" s="33"/>
      <c r="K69" s="33"/>
      <c r="L69" s="33"/>
      <c r="M69" s="33"/>
      <c r="N69" s="45"/>
      <c r="O69" s="33"/>
      <c r="P69" s="33"/>
      <c r="Q69" s="33"/>
      <c r="R69" s="33"/>
      <c r="S69" s="33"/>
      <c r="T69" s="54"/>
      <c r="U69" s="54"/>
      <c r="V69" s="54"/>
      <c r="W69" s="54"/>
      <c r="X69" s="54"/>
      <c r="Y69" s="54"/>
      <c r="Z69" s="54"/>
      <c r="AA69" s="54"/>
      <c r="AB69" s="54"/>
      <c r="AC69" s="54"/>
      <c r="AD69" s="54"/>
      <c r="AE69" s="54"/>
      <c r="AF69" s="54"/>
      <c r="AG69" s="54"/>
      <c r="AH69" s="54"/>
      <c r="AI69" s="54"/>
      <c r="AJ69" s="45"/>
    </row>
    <row r="70" spans="1:36" ht="18" customHeight="1">
      <c r="A70" s="45"/>
      <c r="B70" s="277" t="s">
        <v>70</v>
      </c>
      <c r="C70" s="277"/>
      <c r="D70" s="277"/>
      <c r="E70" s="277"/>
      <c r="F70" s="277"/>
      <c r="G70" s="277"/>
      <c r="H70" s="277"/>
      <c r="I70" s="277"/>
      <c r="J70" s="334"/>
      <c r="K70" s="335"/>
      <c r="L70" s="335"/>
      <c r="M70" s="335"/>
      <c r="N70" s="336"/>
      <c r="O70" s="45"/>
      <c r="P70" s="36"/>
      <c r="Q70" s="375" t="s">
        <v>71</v>
      </c>
      <c r="R70" s="375"/>
      <c r="S70" s="375"/>
      <c r="T70" s="375"/>
      <c r="U70" s="375"/>
      <c r="V70" s="375"/>
      <c r="W70" s="375"/>
      <c r="X70" s="375"/>
      <c r="Y70" s="375"/>
      <c r="Z70" s="375"/>
      <c r="AA70" s="375"/>
      <c r="AB70" s="375"/>
      <c r="AC70" s="375"/>
      <c r="AD70" s="375"/>
      <c r="AE70" s="375"/>
      <c r="AF70" s="375"/>
      <c r="AG70" s="375"/>
      <c r="AH70" s="375"/>
      <c r="AI70" s="375"/>
      <c r="AJ70" s="45"/>
    </row>
    <row r="71" spans="1:36" ht="7.5" customHeight="1">
      <c r="A71" s="45"/>
      <c r="B71" s="32"/>
      <c r="C71" s="32"/>
      <c r="D71" s="32"/>
      <c r="E71" s="32"/>
      <c r="F71" s="33"/>
      <c r="G71" s="33"/>
      <c r="H71" s="33"/>
      <c r="I71" s="33"/>
      <c r="J71" s="33"/>
      <c r="K71" s="33"/>
      <c r="L71" s="33"/>
      <c r="M71" s="33"/>
      <c r="N71" s="45"/>
      <c r="O71" s="33"/>
      <c r="P71" s="33"/>
      <c r="Q71" s="33"/>
      <c r="R71" s="33"/>
      <c r="S71" s="33"/>
      <c r="T71" s="54"/>
      <c r="U71" s="54"/>
      <c r="V71" s="54"/>
      <c r="W71" s="54"/>
      <c r="X71" s="54"/>
      <c r="Y71" s="54"/>
      <c r="Z71" s="54"/>
      <c r="AA71" s="54"/>
      <c r="AB71" s="54"/>
      <c r="AC71" s="54"/>
      <c r="AD71" s="54"/>
      <c r="AE71" s="54"/>
      <c r="AF71" s="54"/>
      <c r="AG71" s="54"/>
      <c r="AH71" s="54"/>
      <c r="AI71" s="54"/>
      <c r="AJ71" s="45"/>
    </row>
    <row r="72" spans="1:36" ht="14.25" customHeight="1">
      <c r="A72" s="45"/>
      <c r="B72" s="296"/>
      <c r="C72" s="297"/>
      <c r="D72" s="297"/>
      <c r="E72" s="297"/>
      <c r="F72" s="297"/>
      <c r="G72" s="297"/>
      <c r="H72" s="297"/>
      <c r="I72" s="297"/>
      <c r="J72" s="297"/>
      <c r="K72" s="298"/>
      <c r="L72" s="36"/>
      <c r="M72" s="36"/>
      <c r="N72" s="296"/>
      <c r="O72" s="297"/>
      <c r="P72" s="297"/>
      <c r="Q72" s="297"/>
      <c r="R72" s="297"/>
      <c r="S72" s="297"/>
      <c r="T72" s="297"/>
      <c r="U72" s="297"/>
      <c r="V72" s="297"/>
      <c r="W72" s="298"/>
      <c r="X72" s="54"/>
      <c r="Y72" s="54"/>
      <c r="Z72" s="366"/>
      <c r="AA72" s="367"/>
      <c r="AB72" s="367"/>
      <c r="AC72" s="367"/>
      <c r="AD72" s="367"/>
      <c r="AE72" s="367"/>
      <c r="AF72" s="367"/>
      <c r="AG72" s="367"/>
      <c r="AH72" s="367"/>
      <c r="AI72" s="368"/>
      <c r="AJ72" s="45"/>
    </row>
    <row r="73" spans="1:36" ht="3.6" customHeight="1">
      <c r="A73" s="45"/>
      <c r="B73" s="32"/>
      <c r="C73" s="32"/>
      <c r="D73" s="32"/>
      <c r="E73" s="32"/>
      <c r="F73" s="33"/>
      <c r="G73" s="33"/>
      <c r="H73" s="33"/>
      <c r="I73" s="33"/>
      <c r="J73" s="33"/>
      <c r="K73" s="33"/>
      <c r="L73" s="33"/>
      <c r="M73" s="33"/>
      <c r="N73" s="45"/>
      <c r="O73" s="33"/>
      <c r="P73" s="33"/>
      <c r="Q73" s="33"/>
      <c r="R73" s="33"/>
      <c r="S73" s="33"/>
      <c r="T73" s="54"/>
      <c r="U73" s="54"/>
      <c r="V73" s="54"/>
      <c r="W73" s="54"/>
      <c r="X73" s="54"/>
      <c r="Y73" s="54"/>
      <c r="Z73" s="54"/>
      <c r="AA73" s="54"/>
      <c r="AB73" s="54"/>
      <c r="AC73" s="54"/>
      <c r="AD73" s="54"/>
      <c r="AE73" s="54"/>
      <c r="AF73" s="54"/>
      <c r="AG73" s="54"/>
      <c r="AH73" s="54"/>
      <c r="AI73" s="54"/>
      <c r="AJ73" s="45"/>
    </row>
    <row r="74" spans="1:36" ht="15" customHeight="1">
      <c r="A74" s="45"/>
      <c r="B74" s="277" t="s">
        <v>142</v>
      </c>
      <c r="C74" s="277"/>
      <c r="D74" s="277"/>
      <c r="E74" s="277"/>
      <c r="F74" s="277"/>
      <c r="G74" s="277"/>
      <c r="H74" s="277"/>
      <c r="I74" s="277"/>
      <c r="J74" s="277"/>
      <c r="K74" s="277"/>
      <c r="L74" s="277"/>
      <c r="M74" s="277"/>
      <c r="N74" s="277"/>
      <c r="O74" s="277"/>
      <c r="P74" s="277"/>
      <c r="Q74" s="277"/>
      <c r="R74" s="33"/>
      <c r="S74" s="33"/>
      <c r="T74" s="54"/>
      <c r="U74" s="54"/>
      <c r="V74" s="54"/>
      <c r="W74" s="54"/>
      <c r="X74" s="54"/>
      <c r="Y74" s="54"/>
      <c r="Z74" s="54"/>
      <c r="AA74" s="54"/>
      <c r="AB74" s="54"/>
      <c r="AC74" s="54"/>
      <c r="AD74" s="54"/>
      <c r="AE74" s="54"/>
      <c r="AF74" s="54"/>
      <c r="AG74" s="54"/>
      <c r="AH74" s="54"/>
      <c r="AI74" s="54"/>
      <c r="AJ74" s="45"/>
    </row>
    <row r="75" spans="1:36" ht="4.9000000000000004" customHeight="1">
      <c r="A75" s="45"/>
      <c r="B75" s="32"/>
      <c r="C75" s="32"/>
      <c r="D75" s="32"/>
      <c r="E75" s="32"/>
      <c r="F75" s="32"/>
      <c r="G75" s="32"/>
      <c r="H75" s="32"/>
      <c r="I75" s="32"/>
      <c r="J75" s="32"/>
      <c r="K75" s="32"/>
      <c r="L75" s="32"/>
      <c r="M75" s="32"/>
      <c r="N75" s="32"/>
      <c r="O75" s="33"/>
      <c r="P75" s="33"/>
      <c r="Q75" s="33"/>
      <c r="R75" s="33"/>
      <c r="S75" s="33"/>
      <c r="T75" s="54"/>
      <c r="U75" s="54"/>
      <c r="V75" s="54"/>
      <c r="W75" s="54"/>
      <c r="X75" s="54"/>
      <c r="Y75" s="54"/>
      <c r="Z75" s="54"/>
      <c r="AA75" s="54"/>
      <c r="AB75" s="54"/>
      <c r="AC75" s="54"/>
      <c r="AD75" s="54"/>
      <c r="AE75" s="54"/>
      <c r="AF75" s="54"/>
      <c r="AG75" s="54"/>
      <c r="AH75" s="54"/>
      <c r="AI75" s="54"/>
      <c r="AJ75" s="45"/>
    </row>
    <row r="76" spans="1:36" ht="15" customHeight="1">
      <c r="A76" s="45"/>
      <c r="B76" s="45"/>
      <c r="C76" s="286" t="s">
        <v>66</v>
      </c>
      <c r="D76" s="286"/>
      <c r="E76" s="286"/>
      <c r="F76" s="286"/>
      <c r="G76" s="286"/>
      <c r="H76" s="286"/>
      <c r="I76" s="286"/>
      <c r="J76" s="286"/>
      <c r="K76" s="286"/>
      <c r="L76" s="286"/>
      <c r="M76" s="286"/>
      <c r="N76" s="286"/>
      <c r="O76" s="286"/>
      <c r="P76" s="286" t="s">
        <v>40</v>
      </c>
      <c r="Q76" s="286"/>
      <c r="R76" s="286"/>
      <c r="S76" s="286"/>
      <c r="T76" s="286"/>
      <c r="U76" s="286"/>
      <c r="V76" s="286"/>
      <c r="W76" s="352" t="s">
        <v>141</v>
      </c>
      <c r="X76" s="352"/>
      <c r="Y76" s="352"/>
      <c r="Z76" s="352"/>
      <c r="AA76" s="352"/>
      <c r="AB76" s="352"/>
      <c r="AC76" s="352"/>
      <c r="AD76" s="352"/>
      <c r="AE76" s="352"/>
      <c r="AF76" s="352"/>
      <c r="AG76" s="352"/>
      <c r="AH76" s="352"/>
      <c r="AI76" s="352"/>
      <c r="AJ76" s="45"/>
    </row>
    <row r="77" spans="1:36">
      <c r="A77" s="45"/>
      <c r="B77" s="32" t="s">
        <v>67</v>
      </c>
      <c r="C77" s="284"/>
      <c r="D77" s="284"/>
      <c r="E77" s="284"/>
      <c r="F77" s="284"/>
      <c r="G77" s="284"/>
      <c r="H77" s="284"/>
      <c r="I77" s="284"/>
      <c r="J77" s="284"/>
      <c r="K77" s="284"/>
      <c r="L77" s="284"/>
      <c r="M77" s="284"/>
      <c r="N77" s="284"/>
      <c r="O77" s="284"/>
      <c r="P77" s="284"/>
      <c r="Q77" s="284"/>
      <c r="R77" s="284"/>
      <c r="S77" s="284"/>
      <c r="T77" s="284"/>
      <c r="U77" s="284"/>
      <c r="V77" s="284"/>
      <c r="W77" s="363"/>
      <c r="X77" s="364"/>
      <c r="Y77" s="364"/>
      <c r="Z77" s="364"/>
      <c r="AA77" s="364"/>
      <c r="AB77" s="364"/>
      <c r="AC77" s="364"/>
      <c r="AD77" s="364"/>
      <c r="AE77" s="364"/>
      <c r="AF77" s="364"/>
      <c r="AG77" s="364"/>
      <c r="AH77" s="364"/>
      <c r="AI77" s="365"/>
      <c r="AJ77" s="45"/>
    </row>
    <row r="78" spans="1:36">
      <c r="A78" s="45"/>
      <c r="B78" s="32" t="s">
        <v>68</v>
      </c>
      <c r="C78" s="284"/>
      <c r="D78" s="284"/>
      <c r="E78" s="284"/>
      <c r="F78" s="284"/>
      <c r="G78" s="284"/>
      <c r="H78" s="284"/>
      <c r="I78" s="284"/>
      <c r="J78" s="284"/>
      <c r="K78" s="284"/>
      <c r="L78" s="284"/>
      <c r="M78" s="284"/>
      <c r="N78" s="284"/>
      <c r="O78" s="284"/>
      <c r="P78" s="284"/>
      <c r="Q78" s="284"/>
      <c r="R78" s="284"/>
      <c r="S78" s="284"/>
      <c r="T78" s="284"/>
      <c r="U78" s="284"/>
      <c r="V78" s="284"/>
      <c r="W78" s="363"/>
      <c r="X78" s="364"/>
      <c r="Y78" s="364"/>
      <c r="Z78" s="364"/>
      <c r="AA78" s="364"/>
      <c r="AB78" s="364"/>
      <c r="AC78" s="364"/>
      <c r="AD78" s="364"/>
      <c r="AE78" s="364"/>
      <c r="AF78" s="364"/>
      <c r="AG78" s="364"/>
      <c r="AH78" s="364"/>
      <c r="AI78" s="365"/>
      <c r="AJ78" s="45"/>
    </row>
    <row r="79" spans="1:36">
      <c r="A79" s="45"/>
      <c r="B79" s="32" t="s">
        <v>69</v>
      </c>
      <c r="C79" s="284"/>
      <c r="D79" s="284"/>
      <c r="E79" s="284"/>
      <c r="F79" s="284"/>
      <c r="G79" s="284"/>
      <c r="H79" s="284"/>
      <c r="I79" s="284"/>
      <c r="J79" s="284"/>
      <c r="K79" s="284"/>
      <c r="L79" s="284"/>
      <c r="M79" s="284"/>
      <c r="N79" s="284"/>
      <c r="O79" s="284"/>
      <c r="P79" s="284"/>
      <c r="Q79" s="284"/>
      <c r="R79" s="284"/>
      <c r="S79" s="284"/>
      <c r="T79" s="284"/>
      <c r="U79" s="284"/>
      <c r="V79" s="284"/>
      <c r="W79" s="363"/>
      <c r="X79" s="364"/>
      <c r="Y79" s="364"/>
      <c r="Z79" s="364"/>
      <c r="AA79" s="364"/>
      <c r="AB79" s="364"/>
      <c r="AC79" s="364"/>
      <c r="AD79" s="364"/>
      <c r="AE79" s="364"/>
      <c r="AF79" s="364"/>
      <c r="AG79" s="364"/>
      <c r="AH79" s="364"/>
      <c r="AI79" s="365"/>
      <c r="AJ79" s="45"/>
    </row>
    <row r="80" spans="1:36" ht="4.9000000000000004" customHeight="1">
      <c r="A80" s="45"/>
      <c r="B80" s="32"/>
      <c r="C80" s="32"/>
      <c r="D80" s="32"/>
      <c r="E80" s="32"/>
      <c r="F80" s="32"/>
      <c r="G80" s="32"/>
      <c r="H80" s="32"/>
      <c r="I80" s="32"/>
      <c r="J80" s="32"/>
      <c r="K80" s="32"/>
      <c r="L80" s="32"/>
      <c r="M80" s="32"/>
      <c r="N80" s="32"/>
      <c r="O80" s="33"/>
      <c r="P80" s="33"/>
      <c r="Q80" s="33"/>
      <c r="R80" s="33"/>
      <c r="S80" s="33"/>
      <c r="T80" s="54"/>
      <c r="U80" s="54"/>
      <c r="V80" s="54"/>
      <c r="W80" s="54"/>
      <c r="X80" s="54"/>
      <c r="Y80" s="54"/>
      <c r="Z80" s="54"/>
      <c r="AA80" s="54"/>
      <c r="AB80" s="54"/>
      <c r="AC80" s="54"/>
      <c r="AD80" s="54"/>
      <c r="AE80" s="54"/>
      <c r="AF80" s="54"/>
      <c r="AG80" s="54"/>
      <c r="AH80" s="54"/>
      <c r="AI80" s="54"/>
      <c r="AJ80" s="45"/>
    </row>
    <row r="81" spans="1:36" ht="14.45" customHeight="1">
      <c r="A81" s="45"/>
      <c r="B81" s="277" t="s">
        <v>84</v>
      </c>
      <c r="C81" s="277"/>
      <c r="D81" s="277"/>
      <c r="E81" s="277"/>
      <c r="F81" s="277"/>
      <c r="G81" s="277"/>
      <c r="H81" s="277"/>
      <c r="I81" s="277"/>
      <c r="J81" s="277"/>
      <c r="K81" s="277"/>
      <c r="L81" s="277"/>
      <c r="M81" s="277"/>
      <c r="N81" s="277"/>
      <c r="O81" s="277"/>
      <c r="P81" s="277"/>
      <c r="Q81" s="277"/>
      <c r="R81" s="277"/>
      <c r="S81" s="277"/>
      <c r="T81" s="54"/>
      <c r="U81" s="54"/>
      <c r="V81" s="54"/>
      <c r="W81" s="54"/>
      <c r="X81" s="54"/>
      <c r="Y81" s="54"/>
      <c r="Z81" s="54"/>
      <c r="AA81" s="54"/>
      <c r="AB81" s="54"/>
      <c r="AC81" s="54"/>
      <c r="AD81" s="54"/>
      <c r="AE81" s="54"/>
      <c r="AF81" s="54"/>
      <c r="AG81" s="54"/>
      <c r="AH81" s="54"/>
      <c r="AI81" s="54"/>
      <c r="AJ81" s="45"/>
    </row>
    <row r="82" spans="1:36" ht="2.4500000000000002" customHeight="1">
      <c r="A82" s="45"/>
      <c r="B82" s="32"/>
      <c r="C82" s="32"/>
      <c r="D82" s="32"/>
      <c r="E82" s="32"/>
      <c r="F82" s="33"/>
      <c r="G82" s="33"/>
      <c r="H82" s="33"/>
      <c r="I82" s="33"/>
      <c r="J82" s="33"/>
      <c r="K82" s="33"/>
      <c r="L82" s="33"/>
      <c r="M82" s="33"/>
      <c r="N82" s="45"/>
      <c r="O82" s="33"/>
      <c r="P82" s="33"/>
      <c r="Q82" s="33"/>
      <c r="R82" s="33"/>
      <c r="S82" s="33"/>
      <c r="T82" s="54"/>
      <c r="U82" s="54"/>
      <c r="V82" s="54"/>
      <c r="W82" s="54"/>
      <c r="X82" s="54"/>
      <c r="Y82" s="54"/>
      <c r="Z82" s="54"/>
      <c r="AA82" s="54"/>
      <c r="AB82" s="54"/>
      <c r="AC82" s="54"/>
      <c r="AD82" s="54"/>
      <c r="AE82" s="54"/>
      <c r="AF82" s="54"/>
      <c r="AG82" s="54"/>
      <c r="AH82" s="54"/>
      <c r="AI82" s="54"/>
      <c r="AJ82" s="45"/>
    </row>
    <row r="83" spans="1:36" ht="15" customHeight="1">
      <c r="A83" s="45"/>
      <c r="B83" s="32"/>
      <c r="C83" s="32"/>
      <c r="D83" s="32"/>
      <c r="E83" s="32"/>
      <c r="F83" s="33"/>
      <c r="G83" s="33"/>
      <c r="H83" s="353" t="s">
        <v>65</v>
      </c>
      <c r="I83" s="354"/>
      <c r="J83" s="354"/>
      <c r="K83" s="354"/>
      <c r="L83" s="354"/>
      <c r="M83" s="354"/>
      <c r="N83" s="354"/>
      <c r="O83" s="354"/>
      <c r="P83" s="354"/>
      <c r="Q83" s="354"/>
      <c r="R83" s="354"/>
      <c r="S83" s="354"/>
      <c r="T83" s="354"/>
      <c r="U83" s="355"/>
      <c r="V83" s="286" t="s">
        <v>143</v>
      </c>
      <c r="W83" s="286"/>
      <c r="X83" s="286"/>
      <c r="Y83" s="286"/>
      <c r="Z83" s="286"/>
      <c r="AA83" s="286"/>
      <c r="AB83" s="286"/>
      <c r="AC83" s="286"/>
      <c r="AD83" s="286"/>
      <c r="AE83" s="286"/>
      <c r="AF83" s="286"/>
      <c r="AG83" s="286"/>
      <c r="AH83" s="286"/>
      <c r="AI83" s="286"/>
      <c r="AJ83" s="45"/>
    </row>
    <row r="84" spans="1:36" ht="9" customHeight="1">
      <c r="A84" s="45"/>
      <c r="B84" s="32"/>
      <c r="C84" s="32"/>
      <c r="D84" s="32"/>
      <c r="E84" s="32"/>
      <c r="F84" s="33"/>
      <c r="G84" s="33"/>
      <c r="H84" s="356"/>
      <c r="I84" s="357"/>
      <c r="J84" s="357"/>
      <c r="K84" s="357"/>
      <c r="L84" s="357"/>
      <c r="M84" s="357"/>
      <c r="N84" s="357"/>
      <c r="O84" s="357"/>
      <c r="P84" s="357"/>
      <c r="Q84" s="357"/>
      <c r="R84" s="357"/>
      <c r="S84" s="357"/>
      <c r="T84" s="357"/>
      <c r="U84" s="358"/>
      <c r="V84" s="34"/>
      <c r="W84" s="359" t="s">
        <v>66</v>
      </c>
      <c r="X84" s="360"/>
      <c r="Y84" s="360"/>
      <c r="Z84" s="360"/>
      <c r="AA84" s="360"/>
      <c r="AB84" s="360"/>
      <c r="AC84" s="360"/>
      <c r="AD84" s="360"/>
      <c r="AE84" s="361"/>
      <c r="AF84" s="362" t="s">
        <v>40</v>
      </c>
      <c r="AG84" s="362"/>
      <c r="AH84" s="362"/>
      <c r="AI84" s="362"/>
      <c r="AJ84" s="45"/>
    </row>
    <row r="85" spans="1:36" ht="14.45" customHeight="1">
      <c r="A85" s="45"/>
      <c r="B85" s="353" t="s">
        <v>85</v>
      </c>
      <c r="C85" s="354"/>
      <c r="D85" s="354"/>
      <c r="E85" s="354"/>
      <c r="F85" s="354"/>
      <c r="G85" s="355"/>
      <c r="H85" s="284"/>
      <c r="I85" s="284"/>
      <c r="J85" s="284"/>
      <c r="K85" s="284"/>
      <c r="L85" s="284"/>
      <c r="M85" s="284"/>
      <c r="N85" s="284"/>
      <c r="O85" s="284"/>
      <c r="P85" s="284"/>
      <c r="Q85" s="284"/>
      <c r="R85" s="284"/>
      <c r="S85" s="284"/>
      <c r="T85" s="284"/>
      <c r="U85" s="284"/>
      <c r="V85" s="34">
        <v>1</v>
      </c>
      <c r="W85" s="275"/>
      <c r="X85" s="276"/>
      <c r="Y85" s="276"/>
      <c r="Z85" s="276"/>
      <c r="AA85" s="276"/>
      <c r="AB85" s="276"/>
      <c r="AC85" s="276"/>
      <c r="AD85" s="276"/>
      <c r="AE85" s="276"/>
      <c r="AF85" s="349"/>
      <c r="AG85" s="349"/>
      <c r="AH85" s="349"/>
      <c r="AI85" s="349"/>
      <c r="AJ85" s="45"/>
    </row>
    <row r="86" spans="1:36" ht="15" customHeight="1">
      <c r="A86" s="45"/>
      <c r="B86" s="356"/>
      <c r="C86" s="357"/>
      <c r="D86" s="357"/>
      <c r="E86" s="357"/>
      <c r="F86" s="357"/>
      <c r="G86" s="358"/>
      <c r="H86" s="284"/>
      <c r="I86" s="284"/>
      <c r="J86" s="284"/>
      <c r="K86" s="284"/>
      <c r="L86" s="284"/>
      <c r="M86" s="284"/>
      <c r="N86" s="284"/>
      <c r="O86" s="284"/>
      <c r="P86" s="284"/>
      <c r="Q86" s="284"/>
      <c r="R86" s="284"/>
      <c r="S86" s="284"/>
      <c r="T86" s="284"/>
      <c r="U86" s="284"/>
      <c r="V86" s="34">
        <v>2</v>
      </c>
      <c r="W86" s="275"/>
      <c r="X86" s="276"/>
      <c r="Y86" s="276"/>
      <c r="Z86" s="276"/>
      <c r="AA86" s="276"/>
      <c r="AB86" s="276"/>
      <c r="AC86" s="276"/>
      <c r="AD86" s="276"/>
      <c r="AE86" s="276"/>
      <c r="AF86" s="349"/>
      <c r="AG86" s="349"/>
      <c r="AH86" s="349"/>
      <c r="AI86" s="349"/>
      <c r="AJ86" s="45"/>
    </row>
    <row r="87" spans="1:36">
      <c r="A87" s="45"/>
      <c r="B87" s="32"/>
      <c r="C87" s="32"/>
      <c r="D87" s="32"/>
      <c r="E87" s="32"/>
      <c r="F87" s="32"/>
      <c r="G87" s="32"/>
      <c r="H87" s="36"/>
      <c r="I87" s="33"/>
      <c r="J87" s="33"/>
      <c r="K87" s="270" t="s">
        <v>64</v>
      </c>
      <c r="L87" s="270"/>
      <c r="M87" s="270"/>
      <c r="N87" s="270"/>
      <c r="O87" s="271"/>
      <c r="P87" s="272"/>
      <c r="Q87" s="273"/>
      <c r="R87" s="273"/>
      <c r="S87" s="273"/>
      <c r="T87" s="274"/>
      <c r="U87" s="54"/>
      <c r="V87" s="34">
        <v>3</v>
      </c>
      <c r="W87" s="275"/>
      <c r="X87" s="276"/>
      <c r="Y87" s="276"/>
      <c r="Z87" s="276"/>
      <c r="AA87" s="276"/>
      <c r="AB87" s="276"/>
      <c r="AC87" s="276"/>
      <c r="AD87" s="276"/>
      <c r="AE87" s="276"/>
      <c r="AF87" s="349"/>
      <c r="AG87" s="349"/>
      <c r="AH87" s="349"/>
      <c r="AI87" s="349"/>
      <c r="AJ87" s="45"/>
    </row>
    <row r="88" spans="1:36" ht="4.1500000000000004" customHeight="1">
      <c r="A88" s="45"/>
      <c r="B88" s="32"/>
      <c r="C88" s="32"/>
      <c r="D88" s="32"/>
      <c r="E88" s="32"/>
      <c r="F88" s="32"/>
      <c r="G88" s="32"/>
      <c r="H88" s="36"/>
      <c r="I88" s="33"/>
      <c r="J88" s="33"/>
      <c r="K88" s="33"/>
      <c r="L88" s="33"/>
      <c r="M88" s="33"/>
      <c r="N88" s="45"/>
      <c r="O88" s="33"/>
      <c r="P88" s="33"/>
      <c r="Q88" s="33"/>
      <c r="R88" s="33"/>
      <c r="S88" s="33"/>
      <c r="T88" s="54"/>
      <c r="U88" s="54"/>
      <c r="V88" s="33"/>
      <c r="W88" s="33"/>
      <c r="X88" s="33"/>
      <c r="Y88" s="33"/>
      <c r="Z88" s="33"/>
      <c r="AA88" s="33"/>
      <c r="AB88" s="33"/>
      <c r="AC88" s="33"/>
      <c r="AD88" s="33"/>
      <c r="AE88" s="33"/>
      <c r="AF88" s="33"/>
      <c r="AG88" s="33"/>
      <c r="AH88" s="33"/>
      <c r="AI88" s="33"/>
      <c r="AJ88" s="45"/>
    </row>
    <row r="89" spans="1:36" ht="15" customHeight="1">
      <c r="A89" s="45"/>
      <c r="B89" s="32"/>
      <c r="C89" s="32"/>
      <c r="D89" s="32"/>
      <c r="E89" s="32"/>
      <c r="F89" s="32"/>
      <c r="G89" s="32"/>
      <c r="H89" s="286" t="s">
        <v>65</v>
      </c>
      <c r="I89" s="286"/>
      <c r="J89" s="286"/>
      <c r="K89" s="286"/>
      <c r="L89" s="286"/>
      <c r="M89" s="286"/>
      <c r="N89" s="286"/>
      <c r="O89" s="286"/>
      <c r="P89" s="286"/>
      <c r="Q89" s="286"/>
      <c r="R89" s="286"/>
      <c r="S89" s="286"/>
      <c r="T89" s="286"/>
      <c r="U89" s="286"/>
      <c r="V89" s="286" t="s">
        <v>143</v>
      </c>
      <c r="W89" s="286"/>
      <c r="X89" s="286"/>
      <c r="Y89" s="286"/>
      <c r="Z89" s="286"/>
      <c r="AA89" s="286"/>
      <c r="AB89" s="286"/>
      <c r="AC89" s="286"/>
      <c r="AD89" s="286"/>
      <c r="AE89" s="286"/>
      <c r="AF89" s="286"/>
      <c r="AG89" s="286"/>
      <c r="AH89" s="286"/>
      <c r="AI89" s="286"/>
      <c r="AJ89" s="45"/>
    </row>
    <row r="90" spans="1:36" ht="14.45" customHeight="1">
      <c r="A90" s="45"/>
      <c r="B90" s="353" t="s">
        <v>86</v>
      </c>
      <c r="C90" s="354"/>
      <c r="D90" s="354"/>
      <c r="E90" s="354"/>
      <c r="F90" s="354"/>
      <c r="G90" s="355"/>
      <c r="H90" s="284"/>
      <c r="I90" s="284"/>
      <c r="J90" s="284"/>
      <c r="K90" s="284"/>
      <c r="L90" s="284"/>
      <c r="M90" s="284"/>
      <c r="N90" s="284"/>
      <c r="O90" s="284"/>
      <c r="P90" s="284"/>
      <c r="Q90" s="284"/>
      <c r="R90" s="284"/>
      <c r="S90" s="284"/>
      <c r="T90" s="284"/>
      <c r="U90" s="284"/>
      <c r="V90" s="34">
        <v>1</v>
      </c>
      <c r="W90" s="275"/>
      <c r="X90" s="276"/>
      <c r="Y90" s="276"/>
      <c r="Z90" s="276"/>
      <c r="AA90" s="276"/>
      <c r="AB90" s="276"/>
      <c r="AC90" s="276"/>
      <c r="AD90" s="276"/>
      <c r="AE90" s="276"/>
      <c r="AF90" s="349"/>
      <c r="AG90" s="349"/>
      <c r="AH90" s="349"/>
      <c r="AI90" s="349"/>
      <c r="AJ90" s="45"/>
    </row>
    <row r="91" spans="1:36">
      <c r="A91" s="45"/>
      <c r="B91" s="356"/>
      <c r="C91" s="357"/>
      <c r="D91" s="357"/>
      <c r="E91" s="357"/>
      <c r="F91" s="357"/>
      <c r="G91" s="358"/>
      <c r="H91" s="284"/>
      <c r="I91" s="284"/>
      <c r="J91" s="284"/>
      <c r="K91" s="284"/>
      <c r="L91" s="284"/>
      <c r="M91" s="284"/>
      <c r="N91" s="284"/>
      <c r="O91" s="284"/>
      <c r="P91" s="284"/>
      <c r="Q91" s="284"/>
      <c r="R91" s="284"/>
      <c r="S91" s="284"/>
      <c r="T91" s="284"/>
      <c r="U91" s="284"/>
      <c r="V91" s="34">
        <v>2</v>
      </c>
      <c r="W91" s="275"/>
      <c r="X91" s="276"/>
      <c r="Y91" s="276"/>
      <c r="Z91" s="276"/>
      <c r="AA91" s="276"/>
      <c r="AB91" s="276"/>
      <c r="AC91" s="276"/>
      <c r="AD91" s="276"/>
      <c r="AE91" s="276"/>
      <c r="AF91" s="349"/>
      <c r="AG91" s="349"/>
      <c r="AH91" s="349"/>
      <c r="AI91" s="349"/>
      <c r="AJ91" s="45"/>
    </row>
    <row r="92" spans="1:36">
      <c r="A92" s="45"/>
      <c r="B92" s="32"/>
      <c r="C92" s="32"/>
      <c r="D92" s="32"/>
      <c r="E92" s="32"/>
      <c r="F92" s="32"/>
      <c r="G92" s="32"/>
      <c r="H92" s="36"/>
      <c r="I92" s="33"/>
      <c r="J92" s="33"/>
      <c r="K92" s="270" t="s">
        <v>64</v>
      </c>
      <c r="L92" s="270"/>
      <c r="M92" s="270"/>
      <c r="N92" s="270"/>
      <c r="O92" s="271"/>
      <c r="P92" s="272"/>
      <c r="Q92" s="273"/>
      <c r="R92" s="273"/>
      <c r="S92" s="273"/>
      <c r="T92" s="274"/>
      <c r="U92" s="54"/>
      <c r="V92" s="34">
        <v>3</v>
      </c>
      <c r="W92" s="275"/>
      <c r="X92" s="276"/>
      <c r="Y92" s="276"/>
      <c r="Z92" s="276"/>
      <c r="AA92" s="276"/>
      <c r="AB92" s="276"/>
      <c r="AC92" s="276"/>
      <c r="AD92" s="276"/>
      <c r="AE92" s="276"/>
      <c r="AF92" s="349"/>
      <c r="AG92" s="349"/>
      <c r="AH92" s="349"/>
      <c r="AI92" s="349"/>
      <c r="AJ92" s="45"/>
    </row>
    <row r="93" spans="1:36" ht="4.1500000000000004" customHeight="1">
      <c r="A93" s="45"/>
      <c r="B93" s="32"/>
      <c r="C93" s="32"/>
      <c r="D93" s="32"/>
      <c r="E93" s="32"/>
      <c r="F93" s="32"/>
      <c r="G93" s="32"/>
      <c r="H93" s="33"/>
      <c r="I93" s="33"/>
      <c r="J93" s="33"/>
      <c r="K93" s="33"/>
      <c r="L93" s="33"/>
      <c r="M93" s="33"/>
      <c r="N93" s="45"/>
      <c r="O93" s="33"/>
      <c r="P93" s="33"/>
      <c r="Q93" s="33"/>
      <c r="R93" s="33"/>
      <c r="S93" s="33"/>
      <c r="T93" s="54"/>
      <c r="U93" s="54"/>
      <c r="V93" s="54"/>
      <c r="W93" s="54"/>
      <c r="X93" s="54"/>
      <c r="Y93" s="54"/>
      <c r="Z93" s="54"/>
      <c r="AA93" s="54"/>
      <c r="AB93" s="54"/>
      <c r="AC93" s="54"/>
      <c r="AD93" s="54"/>
      <c r="AE93" s="54"/>
      <c r="AF93" s="54"/>
      <c r="AG93" s="54"/>
      <c r="AH93" s="54"/>
      <c r="AI93" s="54"/>
      <c r="AJ93" s="45"/>
    </row>
    <row r="94" spans="1:36" ht="15" customHeight="1">
      <c r="A94" s="45"/>
      <c r="B94" s="32"/>
      <c r="C94" s="32"/>
      <c r="D94" s="32"/>
      <c r="E94" s="32"/>
      <c r="F94" s="32"/>
      <c r="G94" s="32"/>
      <c r="H94" s="286" t="s">
        <v>65</v>
      </c>
      <c r="I94" s="286"/>
      <c r="J94" s="286"/>
      <c r="K94" s="286"/>
      <c r="L94" s="286"/>
      <c r="M94" s="286"/>
      <c r="N94" s="286"/>
      <c r="O94" s="286"/>
      <c r="P94" s="286"/>
      <c r="Q94" s="286"/>
      <c r="R94" s="286"/>
      <c r="S94" s="286"/>
      <c r="T94" s="286"/>
      <c r="U94" s="286"/>
      <c r="V94" s="286" t="s">
        <v>144</v>
      </c>
      <c r="W94" s="286"/>
      <c r="X94" s="286"/>
      <c r="Y94" s="286"/>
      <c r="Z94" s="286"/>
      <c r="AA94" s="286"/>
      <c r="AB94" s="286"/>
      <c r="AC94" s="286"/>
      <c r="AD94" s="286"/>
      <c r="AE94" s="286"/>
      <c r="AF94" s="286"/>
      <c r="AG94" s="286"/>
      <c r="AH94" s="286"/>
      <c r="AI94" s="286"/>
      <c r="AJ94" s="45"/>
    </row>
    <row r="95" spans="1:36" ht="14.45" customHeight="1">
      <c r="A95" s="45"/>
      <c r="B95" s="353" t="s">
        <v>87</v>
      </c>
      <c r="C95" s="354"/>
      <c r="D95" s="354"/>
      <c r="E95" s="354"/>
      <c r="F95" s="354"/>
      <c r="G95" s="355"/>
      <c r="H95" s="284"/>
      <c r="I95" s="284"/>
      <c r="J95" s="284"/>
      <c r="K95" s="284"/>
      <c r="L95" s="284"/>
      <c r="M95" s="284"/>
      <c r="N95" s="284"/>
      <c r="O95" s="284"/>
      <c r="P95" s="284"/>
      <c r="Q95" s="284"/>
      <c r="R95" s="284"/>
      <c r="S95" s="284"/>
      <c r="T95" s="284"/>
      <c r="U95" s="284"/>
      <c r="V95" s="34">
        <v>1</v>
      </c>
      <c r="W95" s="275"/>
      <c r="X95" s="276"/>
      <c r="Y95" s="276"/>
      <c r="Z95" s="276"/>
      <c r="AA95" s="276"/>
      <c r="AB95" s="276"/>
      <c r="AC95" s="276"/>
      <c r="AD95" s="276"/>
      <c r="AE95" s="276"/>
      <c r="AF95" s="349"/>
      <c r="AG95" s="349"/>
      <c r="AH95" s="349"/>
      <c r="AI95" s="349"/>
      <c r="AJ95" s="45"/>
    </row>
    <row r="96" spans="1:36">
      <c r="A96" s="45"/>
      <c r="B96" s="356"/>
      <c r="C96" s="357"/>
      <c r="D96" s="357"/>
      <c r="E96" s="357"/>
      <c r="F96" s="357"/>
      <c r="G96" s="358"/>
      <c r="H96" s="284"/>
      <c r="I96" s="284"/>
      <c r="J96" s="284"/>
      <c r="K96" s="284"/>
      <c r="L96" s="284"/>
      <c r="M96" s="284"/>
      <c r="N96" s="284"/>
      <c r="O96" s="284"/>
      <c r="P96" s="284"/>
      <c r="Q96" s="284"/>
      <c r="R96" s="284"/>
      <c r="S96" s="284"/>
      <c r="T96" s="284"/>
      <c r="U96" s="284"/>
      <c r="V96" s="34">
        <v>2</v>
      </c>
      <c r="W96" s="275"/>
      <c r="X96" s="276"/>
      <c r="Y96" s="276"/>
      <c r="Z96" s="276"/>
      <c r="AA96" s="276"/>
      <c r="AB96" s="276"/>
      <c r="AC96" s="276"/>
      <c r="AD96" s="276"/>
      <c r="AE96" s="276"/>
      <c r="AF96" s="349"/>
      <c r="AG96" s="349"/>
      <c r="AH96" s="349"/>
      <c r="AI96" s="349"/>
      <c r="AJ96" s="45"/>
    </row>
    <row r="97" spans="1:36">
      <c r="A97" s="45"/>
      <c r="B97" s="32"/>
      <c r="C97" s="32"/>
      <c r="D97" s="32"/>
      <c r="E97" s="32"/>
      <c r="F97" s="33"/>
      <c r="G97" s="33"/>
      <c r="H97" s="36"/>
      <c r="I97" s="33"/>
      <c r="J97" s="33"/>
      <c r="K97" s="270" t="s">
        <v>64</v>
      </c>
      <c r="L97" s="270"/>
      <c r="M97" s="270"/>
      <c r="N97" s="270"/>
      <c r="O97" s="271"/>
      <c r="P97" s="272"/>
      <c r="Q97" s="273"/>
      <c r="R97" s="273"/>
      <c r="S97" s="273"/>
      <c r="T97" s="274"/>
      <c r="U97" s="54"/>
      <c r="V97" s="34">
        <v>3</v>
      </c>
      <c r="W97" s="275"/>
      <c r="X97" s="276"/>
      <c r="Y97" s="276"/>
      <c r="Z97" s="276"/>
      <c r="AA97" s="276"/>
      <c r="AB97" s="276"/>
      <c r="AC97" s="276"/>
      <c r="AD97" s="276"/>
      <c r="AE97" s="276"/>
      <c r="AF97" s="349"/>
      <c r="AG97" s="349"/>
      <c r="AH97" s="349"/>
      <c r="AI97" s="349"/>
      <c r="AJ97" s="45"/>
    </row>
    <row r="98" spans="1:36" ht="4.1500000000000004" customHeight="1">
      <c r="A98" s="45"/>
      <c r="B98" s="32"/>
      <c r="C98" s="32"/>
      <c r="D98" s="32"/>
      <c r="E98" s="32"/>
      <c r="F98" s="33"/>
      <c r="G98" s="33"/>
      <c r="H98" s="33"/>
      <c r="I98" s="33"/>
      <c r="J98" s="33"/>
      <c r="K98" s="33"/>
      <c r="L98" s="33"/>
      <c r="M98" s="33"/>
      <c r="N98" s="45"/>
      <c r="O98" s="33"/>
      <c r="P98" s="33"/>
      <c r="Q98" s="33"/>
      <c r="R98" s="33"/>
      <c r="S98" s="33"/>
      <c r="T98" s="54"/>
      <c r="U98" s="54"/>
      <c r="V98" s="54"/>
      <c r="W98" s="54"/>
      <c r="X98" s="54"/>
      <c r="Y98" s="54"/>
      <c r="Z98" s="54"/>
      <c r="AA98" s="54"/>
      <c r="AB98" s="54"/>
      <c r="AC98" s="54"/>
      <c r="AD98" s="54"/>
      <c r="AE98" s="54"/>
      <c r="AF98" s="54"/>
      <c r="AG98" s="54"/>
      <c r="AH98" s="54"/>
      <c r="AI98" s="54"/>
      <c r="AJ98" s="45"/>
    </row>
    <row r="99" spans="1:36" ht="14.45" customHeight="1">
      <c r="A99" s="45"/>
      <c r="B99" s="270" t="s">
        <v>687</v>
      </c>
      <c r="C99" s="270"/>
      <c r="D99" s="270"/>
      <c r="E99" s="270"/>
      <c r="F99" s="278"/>
      <c r="G99" s="279"/>
      <c r="H99" s="279"/>
      <c r="I99" s="279"/>
      <c r="J99" s="279"/>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80"/>
      <c r="AJ99" s="45"/>
    </row>
    <row r="100" spans="1:36">
      <c r="A100" s="45"/>
      <c r="B100" s="32"/>
      <c r="C100" s="32"/>
      <c r="D100" s="32"/>
      <c r="E100" s="32"/>
      <c r="F100" s="281"/>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3"/>
      <c r="AJ100" s="45"/>
    </row>
    <row r="101" spans="1:36" ht="7.15" customHeight="1">
      <c r="A101" s="45"/>
      <c r="B101" s="32"/>
      <c r="C101" s="32"/>
      <c r="D101" s="32"/>
      <c r="E101" s="32"/>
      <c r="F101" s="33"/>
      <c r="G101" s="33"/>
      <c r="H101" s="33"/>
      <c r="I101" s="33"/>
      <c r="J101" s="33"/>
      <c r="K101" s="33"/>
      <c r="L101" s="33"/>
      <c r="M101" s="33"/>
      <c r="N101" s="45"/>
      <c r="O101" s="33"/>
      <c r="P101" s="33"/>
      <c r="Q101" s="33"/>
      <c r="R101" s="33"/>
      <c r="S101" s="33"/>
      <c r="T101" s="54"/>
      <c r="U101" s="54"/>
      <c r="V101" s="54"/>
      <c r="W101" s="54"/>
      <c r="X101" s="54"/>
      <c r="Y101" s="54"/>
      <c r="Z101" s="54"/>
      <c r="AA101" s="54"/>
      <c r="AB101" s="54"/>
      <c r="AC101" s="54"/>
      <c r="AD101" s="54"/>
      <c r="AE101" s="54"/>
      <c r="AF101" s="54"/>
      <c r="AG101" s="54"/>
      <c r="AH101" s="54"/>
      <c r="AI101" s="54"/>
      <c r="AJ101" s="45"/>
    </row>
    <row r="102" spans="1:36" ht="15.6" customHeight="1">
      <c r="A102" s="45"/>
      <c r="B102" s="320" t="s">
        <v>0</v>
      </c>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2"/>
      <c r="AJ102" s="45"/>
    </row>
    <row r="103" spans="1:36" ht="6" customHeight="1">
      <c r="A103" s="45"/>
      <c r="B103" s="32"/>
      <c r="C103" s="32"/>
      <c r="D103" s="32"/>
      <c r="E103" s="32"/>
      <c r="F103" s="33"/>
      <c r="G103" s="33"/>
      <c r="H103" s="33"/>
      <c r="I103" s="33"/>
      <c r="J103" s="33"/>
      <c r="K103" s="33"/>
      <c r="L103" s="33"/>
      <c r="M103" s="33"/>
      <c r="N103" s="45"/>
      <c r="O103" s="33"/>
      <c r="P103" s="33"/>
      <c r="Q103" s="33"/>
      <c r="R103" s="33"/>
      <c r="S103" s="33"/>
      <c r="T103" s="54"/>
      <c r="U103" s="54"/>
      <c r="V103" s="54"/>
      <c r="W103" s="54"/>
      <c r="X103" s="54"/>
      <c r="Y103" s="54"/>
      <c r="Z103" s="54"/>
      <c r="AA103" s="54"/>
      <c r="AB103" s="54"/>
      <c r="AC103" s="54"/>
      <c r="AD103" s="54"/>
      <c r="AE103" s="54"/>
      <c r="AF103" s="54"/>
      <c r="AG103" s="54"/>
      <c r="AH103" s="54"/>
      <c r="AI103" s="54"/>
      <c r="AJ103" s="45"/>
    </row>
    <row r="104" spans="1:36">
      <c r="A104" s="45"/>
      <c r="B104" s="277" t="s">
        <v>88</v>
      </c>
      <c r="C104" s="277"/>
      <c r="D104" s="277"/>
      <c r="E104" s="277"/>
      <c r="F104" s="277"/>
      <c r="G104" s="277"/>
      <c r="H104" s="277"/>
      <c r="I104" s="277"/>
      <c r="J104" s="277"/>
      <c r="K104" s="277"/>
      <c r="L104" s="307"/>
      <c r="M104" s="296"/>
      <c r="N104" s="297"/>
      <c r="O104" s="297"/>
      <c r="P104" s="297"/>
      <c r="Q104" s="297"/>
      <c r="R104" s="297"/>
      <c r="S104" s="297"/>
      <c r="T104" s="297"/>
      <c r="U104" s="297"/>
      <c r="V104" s="297"/>
      <c r="W104" s="297"/>
      <c r="X104" s="298"/>
      <c r="Y104" s="36"/>
      <c r="Z104" s="36"/>
      <c r="AA104" s="36"/>
      <c r="AB104" s="36"/>
      <c r="AC104" s="36"/>
      <c r="AD104" s="36"/>
      <c r="AE104" s="36"/>
      <c r="AF104" s="36"/>
      <c r="AG104" s="36"/>
      <c r="AH104" s="36"/>
      <c r="AI104" s="36"/>
      <c r="AJ104" s="45"/>
    </row>
    <row r="105" spans="1:36" ht="4.9000000000000004" customHeight="1">
      <c r="A105" s="45"/>
      <c r="B105" s="277"/>
      <c r="C105" s="277"/>
      <c r="D105" s="277"/>
      <c r="E105" s="277"/>
      <c r="F105" s="277"/>
      <c r="G105" s="277"/>
      <c r="H105" s="277"/>
      <c r="I105" s="33"/>
      <c r="J105" s="33"/>
      <c r="K105" s="33"/>
      <c r="L105" s="33"/>
      <c r="M105" s="33"/>
      <c r="N105" s="45"/>
      <c r="O105" s="33"/>
      <c r="P105" s="33"/>
      <c r="Q105" s="33"/>
      <c r="R105" s="33"/>
      <c r="S105" s="33"/>
      <c r="T105" s="54"/>
      <c r="U105" s="54"/>
      <c r="V105" s="54"/>
      <c r="W105" s="54"/>
      <c r="X105" s="54"/>
      <c r="Y105" s="54"/>
      <c r="Z105" s="54"/>
      <c r="AA105" s="54"/>
      <c r="AB105" s="54"/>
      <c r="AC105" s="54"/>
      <c r="AD105" s="54"/>
      <c r="AE105" s="54"/>
      <c r="AF105" s="54"/>
      <c r="AG105" s="54"/>
      <c r="AH105" s="54"/>
      <c r="AI105" s="54"/>
      <c r="AJ105" s="45"/>
    </row>
    <row r="106" spans="1:36" ht="15" customHeight="1">
      <c r="A106" s="45"/>
      <c r="B106" s="277" t="s">
        <v>690</v>
      </c>
      <c r="C106" s="277"/>
      <c r="D106" s="277"/>
      <c r="E106" s="277"/>
      <c r="F106" s="277"/>
      <c r="G106" s="277"/>
      <c r="H106" s="277"/>
      <c r="I106" s="286" t="s">
        <v>61</v>
      </c>
      <c r="J106" s="286"/>
      <c r="K106" s="286"/>
      <c r="L106" s="286"/>
      <c r="M106" s="286"/>
      <c r="N106" s="286"/>
      <c r="O106" s="286"/>
      <c r="P106" s="286"/>
      <c r="Q106" s="286"/>
      <c r="R106" s="286" t="s">
        <v>450</v>
      </c>
      <c r="S106" s="286"/>
      <c r="T106" s="286"/>
      <c r="U106" s="286"/>
      <c r="V106" s="286"/>
      <c r="W106" s="286"/>
      <c r="X106" s="286"/>
      <c r="Y106" s="286" t="s">
        <v>2</v>
      </c>
      <c r="Z106" s="286"/>
      <c r="AA106" s="286"/>
      <c r="AB106" s="286"/>
      <c r="AC106" s="286"/>
      <c r="AD106" s="286"/>
      <c r="AE106" s="286"/>
      <c r="AF106" s="286"/>
      <c r="AG106" s="286"/>
      <c r="AH106" s="286"/>
      <c r="AI106" s="286"/>
      <c r="AJ106" s="45"/>
    </row>
    <row r="107" spans="1:36">
      <c r="A107" s="45"/>
      <c r="B107" s="285" t="s">
        <v>60</v>
      </c>
      <c r="C107" s="285"/>
      <c r="D107" s="285"/>
      <c r="E107" s="285"/>
      <c r="F107" s="285"/>
      <c r="G107" s="285"/>
      <c r="H107" s="285"/>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E107" s="284"/>
      <c r="AF107" s="284"/>
      <c r="AG107" s="284"/>
      <c r="AH107" s="284"/>
      <c r="AI107" s="284"/>
      <c r="AJ107" s="45"/>
    </row>
    <row r="108" spans="1:36">
      <c r="A108" s="45"/>
      <c r="B108" s="285" t="s">
        <v>4</v>
      </c>
      <c r="C108" s="285"/>
      <c r="D108" s="285"/>
      <c r="E108" s="285"/>
      <c r="F108" s="285"/>
      <c r="G108" s="285"/>
      <c r="H108" s="285"/>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45"/>
    </row>
    <row r="109" spans="1:36">
      <c r="A109" s="45"/>
      <c r="B109" s="285" t="s">
        <v>449</v>
      </c>
      <c r="C109" s="285"/>
      <c r="D109" s="285"/>
      <c r="E109" s="285"/>
      <c r="F109" s="285"/>
      <c r="G109" s="285"/>
      <c r="H109" s="285"/>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E109" s="284"/>
      <c r="AF109" s="284"/>
      <c r="AG109" s="284"/>
      <c r="AH109" s="284"/>
      <c r="AI109" s="284"/>
      <c r="AJ109" s="45"/>
    </row>
    <row r="110" spans="1:36">
      <c r="A110" s="45"/>
      <c r="B110" s="285" t="s">
        <v>7</v>
      </c>
      <c r="C110" s="285"/>
      <c r="D110" s="285"/>
      <c r="E110" s="285"/>
      <c r="F110" s="285"/>
      <c r="G110" s="285"/>
      <c r="H110" s="285"/>
      <c r="I110" s="284"/>
      <c r="J110" s="284"/>
      <c r="K110" s="284"/>
      <c r="L110" s="284"/>
      <c r="M110" s="284"/>
      <c r="N110" s="284"/>
      <c r="O110" s="284"/>
      <c r="P110" s="284"/>
      <c r="Q110" s="284"/>
      <c r="R110" s="284"/>
      <c r="S110" s="284"/>
      <c r="T110" s="284"/>
      <c r="U110" s="284"/>
      <c r="V110" s="284"/>
      <c r="W110" s="284"/>
      <c r="X110" s="284"/>
      <c r="Y110" s="284"/>
      <c r="Z110" s="284"/>
      <c r="AA110" s="284"/>
      <c r="AB110" s="284"/>
      <c r="AC110" s="284"/>
      <c r="AD110" s="284"/>
      <c r="AE110" s="284"/>
      <c r="AF110" s="284"/>
      <c r="AG110" s="284"/>
      <c r="AH110" s="284"/>
      <c r="AI110" s="284"/>
      <c r="AJ110" s="45"/>
    </row>
    <row r="111" spans="1:36">
      <c r="A111" s="45"/>
      <c r="B111" s="285" t="s">
        <v>6</v>
      </c>
      <c r="C111" s="285"/>
      <c r="D111" s="285"/>
      <c r="E111" s="285"/>
      <c r="F111" s="285"/>
      <c r="G111" s="285"/>
      <c r="H111" s="285"/>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45"/>
    </row>
    <row r="112" spans="1:36" ht="4.9000000000000004" customHeight="1">
      <c r="A112" s="45"/>
      <c r="B112" s="277"/>
      <c r="C112" s="277"/>
      <c r="D112" s="277"/>
      <c r="E112" s="277"/>
      <c r="F112" s="277"/>
      <c r="G112" s="277"/>
      <c r="H112" s="277"/>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45"/>
    </row>
    <row r="113" spans="1:41" ht="15.6" customHeight="1">
      <c r="A113" s="49"/>
      <c r="B113" s="308" t="s">
        <v>157</v>
      </c>
      <c r="C113" s="308"/>
      <c r="D113" s="308"/>
      <c r="E113" s="308"/>
      <c r="F113" s="308"/>
      <c r="G113" s="308"/>
      <c r="H113" s="308"/>
      <c r="I113" s="308"/>
      <c r="J113" s="308"/>
      <c r="K113" s="308"/>
      <c r="L113" s="308"/>
      <c r="M113" s="308"/>
      <c r="N113" s="308"/>
      <c r="O113" s="308"/>
      <c r="P113" s="308"/>
      <c r="Q113" s="308"/>
      <c r="R113" s="308"/>
      <c r="S113" s="308"/>
      <c r="T113" s="308"/>
      <c r="U113" s="334"/>
      <c r="V113" s="335"/>
      <c r="W113" s="335"/>
      <c r="X113" s="335"/>
      <c r="Y113" s="336"/>
      <c r="Z113" s="56"/>
      <c r="AA113" s="255" t="s">
        <v>156</v>
      </c>
      <c r="AB113" s="255"/>
      <c r="AC113" s="255"/>
      <c r="AD113" s="255"/>
      <c r="AE113" s="255"/>
      <c r="AF113" s="255"/>
      <c r="AG113" s="255"/>
      <c r="AH113" s="255"/>
      <c r="AI113" s="255"/>
      <c r="AJ113" s="39"/>
      <c r="AK113" s="1"/>
    </row>
    <row r="114" spans="1:41" ht="4.9000000000000004" customHeight="1">
      <c r="A114" s="49"/>
      <c r="B114" s="255"/>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49"/>
    </row>
    <row r="115" spans="1:41" ht="16.899999999999999" customHeight="1">
      <c r="A115" s="49"/>
      <c r="B115" s="308" t="s">
        <v>66</v>
      </c>
      <c r="C115" s="308"/>
      <c r="D115" s="308"/>
      <c r="E115" s="308"/>
      <c r="F115" s="308"/>
      <c r="G115" s="308"/>
      <c r="H115" s="384"/>
      <c r="I115" s="385"/>
      <c r="J115" s="385"/>
      <c r="K115" s="385"/>
      <c r="L115" s="385"/>
      <c r="M115" s="385"/>
      <c r="N115" s="385"/>
      <c r="O115" s="385"/>
      <c r="P115" s="385"/>
      <c r="Q115" s="385"/>
      <c r="R115" s="386"/>
      <c r="S115" s="255" t="s">
        <v>159</v>
      </c>
      <c r="T115" s="255"/>
      <c r="U115" s="255"/>
      <c r="V115" s="255"/>
      <c r="W115" s="255"/>
      <c r="X115" s="255"/>
      <c r="Y115" s="383"/>
      <c r="Z115" s="296"/>
      <c r="AA115" s="297"/>
      <c r="AB115" s="297"/>
      <c r="AC115" s="297"/>
      <c r="AD115" s="297"/>
      <c r="AE115" s="297"/>
      <c r="AF115" s="297"/>
      <c r="AG115" s="297"/>
      <c r="AH115" s="297"/>
      <c r="AI115" s="298"/>
      <c r="AJ115" s="49"/>
    </row>
    <row r="116" spans="1:41" ht="4.9000000000000004" customHeight="1">
      <c r="A116" s="49"/>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49"/>
    </row>
    <row r="117" spans="1:41" ht="15.75" customHeight="1">
      <c r="A117" s="49"/>
      <c r="B117" s="308" t="s">
        <v>158</v>
      </c>
      <c r="C117" s="308"/>
      <c r="D117" s="308"/>
      <c r="E117" s="296"/>
      <c r="F117" s="297"/>
      <c r="G117" s="297"/>
      <c r="H117" s="297"/>
      <c r="I117" s="297"/>
      <c r="J117" s="297"/>
      <c r="K117" s="297"/>
      <c r="L117" s="297"/>
      <c r="M117" s="297"/>
      <c r="N117" s="297"/>
      <c r="O117" s="297"/>
      <c r="P117" s="297"/>
      <c r="Q117" s="297"/>
      <c r="R117" s="297"/>
      <c r="S117" s="297"/>
      <c r="T117" s="297"/>
      <c r="U117" s="297"/>
      <c r="V117" s="297"/>
      <c r="W117" s="297"/>
      <c r="X117" s="297"/>
      <c r="Y117" s="297"/>
      <c r="Z117" s="297"/>
      <c r="AA117" s="297"/>
      <c r="AB117" s="297"/>
      <c r="AC117" s="297"/>
      <c r="AD117" s="297"/>
      <c r="AE117" s="297"/>
      <c r="AF117" s="297"/>
      <c r="AG117" s="297"/>
      <c r="AH117" s="297"/>
      <c r="AI117" s="297"/>
      <c r="AJ117" s="39"/>
      <c r="AK117" s="1"/>
      <c r="AL117" s="1"/>
      <c r="AM117" s="1"/>
      <c r="AN117" s="1"/>
      <c r="AO117" s="1"/>
    </row>
    <row r="118" spans="1:41" ht="6.6" customHeight="1">
      <c r="A118" s="49"/>
      <c r="B118" s="38"/>
      <c r="C118" s="38"/>
      <c r="D118" s="38"/>
      <c r="E118" s="38"/>
      <c r="F118" s="41"/>
      <c r="G118" s="41"/>
      <c r="H118" s="41"/>
      <c r="I118" s="41"/>
      <c r="J118" s="41"/>
      <c r="K118" s="41"/>
      <c r="L118" s="41"/>
      <c r="M118" s="41"/>
      <c r="N118" s="49"/>
      <c r="O118" s="41"/>
      <c r="P118" s="41"/>
      <c r="Q118" s="41"/>
      <c r="R118" s="41"/>
      <c r="S118" s="41"/>
      <c r="T118" s="56"/>
      <c r="U118" s="56"/>
      <c r="V118" s="56"/>
      <c r="W118" s="56"/>
      <c r="X118" s="56"/>
      <c r="Y118" s="56"/>
      <c r="Z118" s="56"/>
      <c r="AA118" s="56"/>
      <c r="AB118" s="56"/>
      <c r="AC118" s="56"/>
      <c r="AD118" s="56"/>
      <c r="AE118" s="56"/>
      <c r="AF118" s="56"/>
      <c r="AG118" s="56"/>
      <c r="AH118" s="56"/>
      <c r="AI118" s="56"/>
      <c r="AJ118" s="49"/>
    </row>
    <row r="119" spans="1:41">
      <c r="A119" s="49"/>
      <c r="B119" s="308" t="s">
        <v>38</v>
      </c>
      <c r="C119" s="308"/>
      <c r="D119" s="308"/>
      <c r="E119" s="339"/>
      <c r="F119" s="296"/>
      <c r="G119" s="297"/>
      <c r="H119" s="297"/>
      <c r="I119" s="297"/>
      <c r="J119" s="297"/>
      <c r="K119" s="298"/>
      <c r="L119" s="255" t="s">
        <v>39</v>
      </c>
      <c r="M119" s="255"/>
      <c r="N119" s="255"/>
      <c r="O119" s="296"/>
      <c r="P119" s="297"/>
      <c r="Q119" s="297"/>
      <c r="R119" s="297"/>
      <c r="S119" s="297"/>
      <c r="T119" s="297"/>
      <c r="U119" s="297"/>
      <c r="V119" s="297"/>
      <c r="W119" s="297"/>
      <c r="X119" s="298"/>
      <c r="Y119" s="255" t="s">
        <v>40</v>
      </c>
      <c r="Z119" s="255"/>
      <c r="AA119" s="255"/>
      <c r="AB119" s="296"/>
      <c r="AC119" s="297"/>
      <c r="AD119" s="297"/>
      <c r="AE119" s="297"/>
      <c r="AF119" s="297"/>
      <c r="AG119" s="297"/>
      <c r="AH119" s="297"/>
      <c r="AI119" s="298"/>
      <c r="AJ119" s="49"/>
    </row>
    <row r="120" spans="1:41" ht="4.5" customHeight="1">
      <c r="A120" s="49"/>
      <c r="B120" s="38"/>
      <c r="C120" s="38"/>
      <c r="D120" s="38"/>
      <c r="E120" s="38"/>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9"/>
    </row>
    <row r="121" spans="1:41" ht="16.149999999999999" customHeight="1">
      <c r="A121" s="49"/>
      <c r="B121" s="308" t="s">
        <v>2</v>
      </c>
      <c r="C121" s="308"/>
      <c r="D121" s="308"/>
      <c r="E121" s="308"/>
      <c r="F121" s="339"/>
      <c r="G121" s="296"/>
      <c r="H121" s="297"/>
      <c r="I121" s="297"/>
      <c r="J121" s="297"/>
      <c r="K121" s="297"/>
      <c r="L121" s="297"/>
      <c r="M121" s="297"/>
      <c r="N121" s="297"/>
      <c r="O121" s="297"/>
      <c r="P121" s="297"/>
      <c r="Q121" s="297"/>
      <c r="R121" s="297"/>
      <c r="S121" s="297"/>
      <c r="T121" s="297"/>
      <c r="U121" s="297"/>
      <c r="V121" s="298"/>
      <c r="W121" s="38"/>
      <c r="X121" s="308" t="s">
        <v>53</v>
      </c>
      <c r="Y121" s="308"/>
      <c r="Z121" s="308"/>
      <c r="AA121" s="308"/>
      <c r="AB121" s="350" t="e">
        <f>VLOOKUP(AB119,Liste!B:D,3,FALSE)</f>
        <v>#N/A</v>
      </c>
      <c r="AC121" s="351"/>
      <c r="AD121" s="296"/>
      <c r="AE121" s="302"/>
      <c r="AF121" s="302"/>
      <c r="AG121" s="302"/>
      <c r="AH121" s="302"/>
      <c r="AI121" s="303"/>
      <c r="AJ121" s="49"/>
    </row>
    <row r="122" spans="1:41" ht="4.9000000000000004" customHeight="1">
      <c r="A122" s="49"/>
      <c r="B122" s="38"/>
      <c r="C122" s="38"/>
      <c r="D122" s="38"/>
      <c r="E122" s="38"/>
      <c r="F122" s="38"/>
      <c r="G122" s="38"/>
      <c r="H122" s="38"/>
      <c r="I122" s="41"/>
      <c r="J122" s="41"/>
      <c r="K122" s="41"/>
      <c r="L122" s="41"/>
      <c r="M122" s="41"/>
      <c r="N122" s="41"/>
      <c r="O122" s="41"/>
      <c r="P122" s="41"/>
      <c r="Q122" s="41"/>
      <c r="R122" s="41"/>
      <c r="S122" s="41"/>
      <c r="T122" s="38"/>
      <c r="U122" s="38"/>
      <c r="V122" s="38"/>
      <c r="W122" s="38"/>
      <c r="X122" s="41"/>
      <c r="Y122" s="50"/>
      <c r="Z122" s="41"/>
      <c r="AA122" s="50"/>
      <c r="AB122" s="50"/>
      <c r="AC122" s="50"/>
      <c r="AD122" s="50"/>
      <c r="AE122" s="50"/>
      <c r="AF122" s="41"/>
      <c r="AG122" s="41"/>
      <c r="AH122" s="41"/>
      <c r="AI122" s="56"/>
      <c r="AJ122" s="49"/>
    </row>
    <row r="123" spans="1:41" ht="15" customHeight="1">
      <c r="A123" s="45"/>
      <c r="B123" s="277" t="s">
        <v>81</v>
      </c>
      <c r="C123" s="277"/>
      <c r="D123" s="277"/>
      <c r="E123" s="277"/>
      <c r="F123" s="277"/>
      <c r="G123" s="277"/>
      <c r="H123" s="277"/>
      <c r="I123" s="277"/>
      <c r="J123" s="277"/>
      <c r="K123" s="277"/>
      <c r="L123" s="277"/>
      <c r="M123" s="277"/>
      <c r="N123" s="277"/>
      <c r="O123" s="277"/>
      <c r="P123" s="277"/>
      <c r="Q123" s="277"/>
      <c r="R123" s="277"/>
      <c r="S123" s="277"/>
      <c r="T123" s="33"/>
      <c r="U123" s="334"/>
      <c r="V123" s="335"/>
      <c r="W123" s="335"/>
      <c r="X123" s="335"/>
      <c r="Y123" s="336"/>
      <c r="Z123" s="45"/>
      <c r="AA123" s="270"/>
      <c r="AB123" s="270"/>
      <c r="AC123" s="270"/>
      <c r="AD123" s="270"/>
      <c r="AE123" s="270"/>
      <c r="AF123" s="270"/>
      <c r="AG123" s="270"/>
      <c r="AH123" s="270"/>
      <c r="AI123" s="270"/>
      <c r="AJ123" s="45"/>
    </row>
    <row r="124" spans="1:41" ht="3.6" customHeight="1">
      <c r="A124" s="45"/>
      <c r="B124" s="32"/>
      <c r="C124" s="32"/>
      <c r="D124" s="32"/>
      <c r="E124" s="32"/>
      <c r="F124" s="33"/>
      <c r="G124" s="33"/>
      <c r="H124" s="33"/>
      <c r="I124" s="33"/>
      <c r="J124" s="33"/>
      <c r="K124" s="33"/>
      <c r="L124" s="33"/>
      <c r="M124" s="33"/>
      <c r="N124" s="45"/>
      <c r="O124" s="33"/>
      <c r="P124" s="33"/>
      <c r="Q124" s="33"/>
      <c r="R124" s="33"/>
      <c r="S124" s="33"/>
      <c r="T124" s="54"/>
      <c r="U124" s="54"/>
      <c r="V124" s="54"/>
      <c r="W124" s="54"/>
      <c r="X124" s="54"/>
      <c r="Y124" s="54"/>
      <c r="Z124" s="54"/>
      <c r="AA124" s="54"/>
      <c r="AB124" s="54"/>
      <c r="AC124" s="54"/>
      <c r="AD124" s="54"/>
      <c r="AE124" s="54"/>
      <c r="AF124" s="54"/>
      <c r="AG124" s="54"/>
      <c r="AH124" s="54"/>
      <c r="AI124" s="54"/>
      <c r="AJ124" s="45"/>
    </row>
    <row r="125" spans="1:41" ht="15" customHeight="1">
      <c r="A125" s="45"/>
      <c r="B125" s="277" t="s">
        <v>82</v>
      </c>
      <c r="C125" s="277"/>
      <c r="D125" s="277"/>
      <c r="E125" s="277"/>
      <c r="F125" s="277"/>
      <c r="G125" s="277"/>
      <c r="H125" s="277"/>
      <c r="I125" s="277"/>
      <c r="J125" s="277"/>
      <c r="K125" s="277"/>
      <c r="L125" s="277"/>
      <c r="M125" s="307"/>
      <c r="N125" s="377"/>
      <c r="O125" s="378"/>
      <c r="P125" s="378"/>
      <c r="Q125" s="378"/>
      <c r="R125" s="378"/>
      <c r="S125" s="378"/>
      <c r="T125" s="378"/>
      <c r="U125" s="378"/>
      <c r="V125" s="378"/>
      <c r="W125" s="378"/>
      <c r="X125" s="378"/>
      <c r="Y125" s="378"/>
      <c r="Z125" s="378"/>
      <c r="AA125" s="378"/>
      <c r="AB125" s="378"/>
      <c r="AC125" s="378"/>
      <c r="AD125" s="378"/>
      <c r="AE125" s="378"/>
      <c r="AF125" s="378"/>
      <c r="AG125" s="378"/>
      <c r="AH125" s="378"/>
      <c r="AI125" s="379"/>
      <c r="AJ125" s="45"/>
    </row>
    <row r="126" spans="1:41">
      <c r="A126" s="45"/>
      <c r="B126" s="32"/>
      <c r="C126" s="32"/>
      <c r="D126" s="32"/>
      <c r="E126" s="32"/>
      <c r="F126" s="33"/>
      <c r="G126" s="33"/>
      <c r="H126" s="33"/>
      <c r="I126" s="33"/>
      <c r="J126" s="33"/>
      <c r="K126" s="33"/>
      <c r="L126" s="33"/>
      <c r="M126" s="33"/>
      <c r="N126" s="380"/>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2"/>
      <c r="AJ126" s="45"/>
    </row>
    <row r="127" spans="1:41" ht="3.6" customHeight="1">
      <c r="A127" s="45"/>
      <c r="B127" s="32"/>
      <c r="C127" s="32"/>
      <c r="D127" s="32"/>
      <c r="E127" s="32"/>
      <c r="F127" s="33"/>
      <c r="G127" s="33"/>
      <c r="H127" s="33"/>
      <c r="I127" s="33"/>
      <c r="J127" s="33"/>
      <c r="K127" s="33"/>
      <c r="L127" s="33"/>
      <c r="M127" s="33"/>
      <c r="N127" s="45"/>
      <c r="O127" s="33"/>
      <c r="P127" s="33"/>
      <c r="Q127" s="33"/>
      <c r="R127" s="33"/>
      <c r="S127" s="33"/>
      <c r="T127" s="54"/>
      <c r="U127" s="54"/>
      <c r="V127" s="54"/>
      <c r="W127" s="54"/>
      <c r="X127" s="54"/>
      <c r="Y127" s="54"/>
      <c r="Z127" s="54"/>
      <c r="AA127" s="54"/>
      <c r="AB127" s="54"/>
      <c r="AC127" s="54"/>
      <c r="AD127" s="54"/>
      <c r="AE127" s="54"/>
      <c r="AF127" s="54"/>
      <c r="AG127" s="54"/>
      <c r="AH127" s="54"/>
      <c r="AI127" s="54"/>
      <c r="AJ127" s="45"/>
    </row>
    <row r="128" spans="1:41" ht="15" customHeight="1">
      <c r="A128" s="45"/>
      <c r="B128" s="270" t="s">
        <v>687</v>
      </c>
      <c r="C128" s="270"/>
      <c r="D128" s="270"/>
      <c r="E128" s="270"/>
      <c r="F128" s="369"/>
      <c r="G128" s="370"/>
      <c r="H128" s="370"/>
      <c r="I128" s="370"/>
      <c r="J128" s="370"/>
      <c r="K128" s="370"/>
      <c r="L128" s="370"/>
      <c r="M128" s="370"/>
      <c r="N128" s="370"/>
      <c r="O128" s="370"/>
      <c r="P128" s="370"/>
      <c r="Q128" s="370"/>
      <c r="R128" s="370"/>
      <c r="S128" s="370"/>
      <c r="T128" s="370"/>
      <c r="U128" s="370"/>
      <c r="V128" s="370"/>
      <c r="W128" s="370"/>
      <c r="X128" s="370"/>
      <c r="Y128" s="370"/>
      <c r="Z128" s="370"/>
      <c r="AA128" s="370"/>
      <c r="AB128" s="370"/>
      <c r="AC128" s="370"/>
      <c r="AD128" s="370"/>
      <c r="AE128" s="370"/>
      <c r="AF128" s="370"/>
      <c r="AG128" s="370"/>
      <c r="AH128" s="370"/>
      <c r="AI128" s="371"/>
      <c r="AJ128" s="45"/>
    </row>
    <row r="129" spans="1:36">
      <c r="A129" s="45"/>
      <c r="B129" s="32"/>
      <c r="C129" s="32"/>
      <c r="D129" s="32"/>
      <c r="E129" s="32"/>
      <c r="F129" s="372"/>
      <c r="G129" s="373"/>
      <c r="H129" s="373"/>
      <c r="I129" s="373"/>
      <c r="J129" s="373"/>
      <c r="K129" s="373"/>
      <c r="L129" s="373"/>
      <c r="M129" s="373"/>
      <c r="N129" s="373"/>
      <c r="O129" s="373"/>
      <c r="P129" s="373"/>
      <c r="Q129" s="373"/>
      <c r="R129" s="373"/>
      <c r="S129" s="373"/>
      <c r="T129" s="373"/>
      <c r="U129" s="373"/>
      <c r="V129" s="373"/>
      <c r="W129" s="373"/>
      <c r="X129" s="373"/>
      <c r="Y129" s="373"/>
      <c r="Z129" s="373"/>
      <c r="AA129" s="373"/>
      <c r="AB129" s="373"/>
      <c r="AC129" s="373"/>
      <c r="AD129" s="373"/>
      <c r="AE129" s="373"/>
      <c r="AF129" s="373"/>
      <c r="AG129" s="373"/>
      <c r="AH129" s="373"/>
      <c r="AI129" s="374"/>
      <c r="AJ129" s="45"/>
    </row>
    <row r="130" spans="1:36" ht="3.6" customHeight="1">
      <c r="A130" s="45"/>
      <c r="B130" s="32"/>
      <c r="C130" s="32"/>
      <c r="D130" s="32"/>
      <c r="E130" s="32"/>
      <c r="F130" s="33"/>
      <c r="G130" s="33"/>
      <c r="H130" s="33"/>
      <c r="I130" s="33"/>
      <c r="J130" s="33"/>
      <c r="K130" s="33"/>
      <c r="L130" s="33"/>
      <c r="M130" s="33"/>
      <c r="N130" s="45"/>
      <c r="O130" s="33"/>
      <c r="P130" s="33"/>
      <c r="Q130" s="33"/>
      <c r="R130" s="33"/>
      <c r="S130" s="33"/>
      <c r="T130" s="54"/>
      <c r="U130" s="54"/>
      <c r="V130" s="54"/>
      <c r="W130" s="54"/>
      <c r="X130" s="54"/>
      <c r="Y130" s="54"/>
      <c r="Z130" s="54"/>
      <c r="AA130" s="54"/>
      <c r="AB130" s="54"/>
      <c r="AC130" s="54"/>
      <c r="AD130" s="54"/>
      <c r="AE130" s="54"/>
      <c r="AF130" s="54"/>
      <c r="AG130" s="54"/>
      <c r="AH130" s="54"/>
      <c r="AI130" s="54"/>
      <c r="AJ130" s="45"/>
    </row>
    <row r="131" spans="1:36" ht="15.6" customHeight="1">
      <c r="A131" s="45"/>
      <c r="B131" s="320" t="s">
        <v>78</v>
      </c>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2"/>
      <c r="AJ131" s="45"/>
    </row>
    <row r="132" spans="1:36" ht="2.4500000000000002" customHeight="1">
      <c r="A132" s="45"/>
      <c r="B132" s="32"/>
      <c r="C132" s="32"/>
      <c r="D132" s="32"/>
      <c r="E132" s="32"/>
      <c r="F132" s="33"/>
      <c r="G132" s="33"/>
      <c r="H132" s="33"/>
      <c r="I132" s="33"/>
      <c r="J132" s="33"/>
      <c r="K132" s="33"/>
      <c r="L132" s="33"/>
      <c r="M132" s="33"/>
      <c r="N132" s="45"/>
      <c r="O132" s="33"/>
      <c r="P132" s="33"/>
      <c r="Q132" s="33"/>
      <c r="R132" s="33"/>
      <c r="S132" s="33"/>
      <c r="T132" s="54"/>
      <c r="U132" s="54"/>
      <c r="V132" s="54"/>
      <c r="W132" s="54"/>
      <c r="X132" s="54"/>
      <c r="Y132" s="54"/>
      <c r="Z132" s="54"/>
      <c r="AA132" s="54"/>
      <c r="AB132" s="54"/>
      <c r="AC132" s="54"/>
      <c r="AD132" s="54"/>
      <c r="AE132" s="54"/>
      <c r="AF132" s="54"/>
      <c r="AG132" s="54"/>
      <c r="AH132" s="54"/>
      <c r="AI132" s="54"/>
      <c r="AJ132" s="45"/>
    </row>
    <row r="133" spans="1:36" ht="14.45" customHeight="1">
      <c r="A133" s="45"/>
      <c r="B133" s="32"/>
      <c r="C133" s="32"/>
      <c r="D133" s="32"/>
      <c r="E133" s="292" t="s">
        <v>79</v>
      </c>
      <c r="F133" s="292"/>
      <c r="G133" s="292"/>
      <c r="H133" s="292"/>
      <c r="I133" s="292"/>
      <c r="J133" s="292"/>
      <c r="K133" s="292"/>
      <c r="L133" s="292"/>
      <c r="M133" s="292"/>
      <c r="N133" s="292"/>
      <c r="O133" s="292"/>
      <c r="P133" s="292"/>
      <c r="Q133" s="33"/>
      <c r="R133" s="45"/>
      <c r="S133" s="33"/>
      <c r="T133" s="36"/>
      <c r="U133" s="277" t="s">
        <v>83</v>
      </c>
      <c r="V133" s="277"/>
      <c r="W133" s="277"/>
      <c r="X133" s="277"/>
      <c r="Y133" s="277"/>
      <c r="Z133" s="277"/>
      <c r="AA133" s="277"/>
      <c r="AB133" s="277"/>
      <c r="AC133" s="277"/>
      <c r="AD133" s="277"/>
      <c r="AE133" s="277"/>
      <c r="AF133" s="277"/>
      <c r="AG133" s="277"/>
      <c r="AH133" s="277"/>
      <c r="AI133" s="277"/>
      <c r="AJ133" s="45"/>
    </row>
    <row r="134" spans="1:36" ht="14.45" customHeight="1">
      <c r="A134" s="45"/>
      <c r="B134" s="32"/>
      <c r="C134" s="32"/>
      <c r="D134" s="32"/>
      <c r="E134" s="292" t="s">
        <v>80</v>
      </c>
      <c r="F134" s="292"/>
      <c r="G134" s="292"/>
      <c r="H134" s="292"/>
      <c r="I134" s="292"/>
      <c r="J134" s="292"/>
      <c r="K134" s="292"/>
      <c r="L134" s="292"/>
      <c r="M134" s="292"/>
      <c r="N134" s="292"/>
      <c r="O134" s="292"/>
      <c r="P134" s="292"/>
      <c r="Q134" s="33"/>
      <c r="R134" s="45"/>
      <c r="S134" s="33"/>
      <c r="T134" s="36"/>
      <c r="U134" s="277" t="s">
        <v>642</v>
      </c>
      <c r="V134" s="277"/>
      <c r="W134" s="277"/>
      <c r="X134" s="277"/>
      <c r="Y134" s="277"/>
      <c r="Z134" s="277"/>
      <c r="AA134" s="277"/>
      <c r="AB134" s="277"/>
      <c r="AC134" s="277"/>
      <c r="AD134" s="277"/>
      <c r="AE134" s="277"/>
      <c r="AF134" s="277"/>
      <c r="AG134" s="277"/>
      <c r="AH134" s="277"/>
      <c r="AI134" s="277"/>
      <c r="AJ134" s="45"/>
    </row>
    <row r="135" spans="1:36" ht="14.45" customHeight="1">
      <c r="A135" s="45"/>
      <c r="B135" s="32"/>
      <c r="C135" s="32"/>
      <c r="D135" s="32"/>
      <c r="E135" s="292" t="s">
        <v>459</v>
      </c>
      <c r="F135" s="292"/>
      <c r="G135" s="292"/>
      <c r="H135" s="292"/>
      <c r="I135" s="292"/>
      <c r="J135" s="292"/>
      <c r="K135" s="292"/>
      <c r="L135" s="292"/>
      <c r="M135" s="292"/>
      <c r="N135" s="292"/>
      <c r="O135" s="292"/>
      <c r="P135" s="292"/>
      <c r="Q135" s="33"/>
      <c r="R135" s="45"/>
      <c r="S135" s="33"/>
      <c r="T135" s="36"/>
      <c r="U135" s="277"/>
      <c r="V135" s="277"/>
      <c r="W135" s="277"/>
      <c r="X135" s="277"/>
      <c r="Y135" s="277"/>
      <c r="Z135" s="277"/>
      <c r="AA135" s="277"/>
      <c r="AB135" s="277"/>
      <c r="AC135" s="277"/>
      <c r="AD135" s="277"/>
      <c r="AE135" s="277"/>
      <c r="AF135" s="277"/>
      <c r="AG135" s="277"/>
      <c r="AH135" s="277"/>
      <c r="AI135" s="277"/>
      <c r="AJ135" s="45"/>
    </row>
    <row r="136" spans="1:36" ht="7.9" customHeight="1" thickBo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row>
    <row r="137" spans="1:36">
      <c r="A137" s="45"/>
      <c r="B137" s="256" t="s">
        <v>145</v>
      </c>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8"/>
      <c r="AJ137" s="45"/>
    </row>
    <row r="138" spans="1:36" ht="4.9000000000000004" customHeight="1">
      <c r="A138" s="45"/>
      <c r="B138" s="159"/>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160"/>
      <c r="AJ138" s="45"/>
    </row>
    <row r="139" spans="1:36">
      <c r="A139" s="45"/>
      <c r="B139" s="259" t="s">
        <v>51</v>
      </c>
      <c r="C139" s="260"/>
      <c r="D139" s="260"/>
      <c r="E139" s="260"/>
      <c r="F139" s="260"/>
      <c r="G139" s="261"/>
      <c r="H139" s="262"/>
      <c r="I139" s="262"/>
      <c r="J139" s="262"/>
      <c r="K139" s="262"/>
      <c r="L139" s="262"/>
      <c r="M139" s="262"/>
      <c r="N139" s="262"/>
      <c r="O139" s="263"/>
      <c r="P139" s="260" t="s">
        <v>52</v>
      </c>
      <c r="Q139" s="260"/>
      <c r="R139" s="260"/>
      <c r="S139" s="260"/>
      <c r="T139" s="264"/>
      <c r="U139" s="265"/>
      <c r="V139" s="265"/>
      <c r="W139" s="265"/>
      <c r="X139" s="265"/>
      <c r="Y139" s="265"/>
      <c r="Z139" s="265"/>
      <c r="AA139" s="265"/>
      <c r="AB139" s="266"/>
      <c r="AC139" s="260" t="s">
        <v>63</v>
      </c>
      <c r="AD139" s="260"/>
      <c r="AE139" s="267"/>
      <c r="AF139" s="268"/>
      <c r="AG139" s="268"/>
      <c r="AH139" s="268"/>
      <c r="AI139" s="269"/>
      <c r="AJ139" s="45"/>
    </row>
    <row r="140" spans="1:36" ht="4.9000000000000004" customHeight="1" thickBot="1">
      <c r="A140" s="45"/>
      <c r="B140" s="164"/>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65"/>
      <c r="AJ140" s="45"/>
    </row>
    <row r="141" spans="1:36" ht="7.9"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row>
  </sheetData>
  <sheetProtection algorithmName="SHA-512" hashValue="RF0J18F+PR4xaPwQWALE3nXPtVHtA6jmJf0laWudclgyN5p0dtUwb1pi9utgzgbH68helq9clgAk/EC+2vjVTA==" saltValue="z3e2YgTZMytTDZ/IiyF6vQ==" spinCount="100000" sheet="1" selectLockedCells="1"/>
  <mergeCells count="233">
    <mergeCell ref="U134:AI134"/>
    <mergeCell ref="H94:U94"/>
    <mergeCell ref="U135:AI135"/>
    <mergeCell ref="B115:G115"/>
    <mergeCell ref="S115:Y115"/>
    <mergeCell ref="Z115:AI115"/>
    <mergeCell ref="X121:AA121"/>
    <mergeCell ref="AB121:AC121"/>
    <mergeCell ref="AD121:AI121"/>
    <mergeCell ref="E135:P135"/>
    <mergeCell ref="B131:AI131"/>
    <mergeCell ref="B116:AI116"/>
    <mergeCell ref="H115:R115"/>
    <mergeCell ref="B128:E128"/>
    <mergeCell ref="F128:AI129"/>
    <mergeCell ref="B119:E119"/>
    <mergeCell ref="F119:K119"/>
    <mergeCell ref="O119:X119"/>
    <mergeCell ref="AA123:AI123"/>
    <mergeCell ref="U123:Y123"/>
    <mergeCell ref="B125:M125"/>
    <mergeCell ref="N125:AI126"/>
    <mergeCell ref="B121:F121"/>
    <mergeCell ref="G121:V121"/>
    <mergeCell ref="U133:AI133"/>
    <mergeCell ref="B74:Q74"/>
    <mergeCell ref="B60:K60"/>
    <mergeCell ref="AF60:AI60"/>
    <mergeCell ref="B111:H111"/>
    <mergeCell ref="B112:H112"/>
    <mergeCell ref="R110:X110"/>
    <mergeCell ref="Y110:AI110"/>
    <mergeCell ref="I111:Q111"/>
    <mergeCell ref="R111:X111"/>
    <mergeCell ref="Y111:AI111"/>
    <mergeCell ref="I112:Q112"/>
    <mergeCell ref="R112:X112"/>
    <mergeCell ref="Y112:AI112"/>
    <mergeCell ref="B67:K68"/>
    <mergeCell ref="M67:AI68"/>
    <mergeCell ref="C78:O78"/>
    <mergeCell ref="P78:V78"/>
    <mergeCell ref="J70:N70"/>
    <mergeCell ref="B90:G91"/>
    <mergeCell ref="B110:H110"/>
    <mergeCell ref="B109:H109"/>
    <mergeCell ref="Y108:AI108"/>
    <mergeCell ref="V94:AI94"/>
    <mergeCell ref="AF90:AI90"/>
    <mergeCell ref="W90:AE90"/>
    <mergeCell ref="H89:U89"/>
    <mergeCell ref="K92:O92"/>
    <mergeCell ref="T60:AD60"/>
    <mergeCell ref="C77:O77"/>
    <mergeCell ref="Z72:AI72"/>
    <mergeCell ref="B52:L52"/>
    <mergeCell ref="B54:U54"/>
    <mergeCell ref="H85:U86"/>
    <mergeCell ref="W78:AI78"/>
    <mergeCell ref="C79:O79"/>
    <mergeCell ref="P79:V79"/>
    <mergeCell ref="W79:AI79"/>
    <mergeCell ref="F62:AI63"/>
    <mergeCell ref="W76:AI76"/>
    <mergeCell ref="B72:K72"/>
    <mergeCell ref="N72:W72"/>
    <mergeCell ref="B65:AI65"/>
    <mergeCell ref="P76:V76"/>
    <mergeCell ref="Q70:AI70"/>
    <mergeCell ref="C76:O76"/>
    <mergeCell ref="B70:I70"/>
    <mergeCell ref="B62:E62"/>
    <mergeCell ref="P87:T87"/>
    <mergeCell ref="AF85:AI85"/>
    <mergeCell ref="AF86:AI86"/>
    <mergeCell ref="AF87:AI87"/>
    <mergeCell ref="W85:AE85"/>
    <mergeCell ref="V89:AI89"/>
    <mergeCell ref="W86:AE86"/>
    <mergeCell ref="W87:AE87"/>
    <mergeCell ref="B81:S81"/>
    <mergeCell ref="B85:G86"/>
    <mergeCell ref="K87:O87"/>
    <mergeCell ref="E133:P133"/>
    <mergeCell ref="Y119:AA119"/>
    <mergeCell ref="AB119:AI119"/>
    <mergeCell ref="B123:S123"/>
    <mergeCell ref="AF56:AI56"/>
    <mergeCell ref="B102:AI102"/>
    <mergeCell ref="B99:E99"/>
    <mergeCell ref="B95:G96"/>
    <mergeCell ref="I107:Q107"/>
    <mergeCell ref="R107:X107"/>
    <mergeCell ref="Y107:AI107"/>
    <mergeCell ref="I108:Q108"/>
    <mergeCell ref="M104:X104"/>
    <mergeCell ref="E117:AI117"/>
    <mergeCell ref="W84:AE84"/>
    <mergeCell ref="AF84:AI84"/>
    <mergeCell ref="H83:U84"/>
    <mergeCell ref="V83:AI83"/>
    <mergeCell ref="P77:V77"/>
    <mergeCell ref="W77:AI77"/>
    <mergeCell ref="P92:T92"/>
    <mergeCell ref="AF91:AI91"/>
    <mergeCell ref="AF92:AI92"/>
    <mergeCell ref="H90:U91"/>
    <mergeCell ref="E134:P134"/>
    <mergeCell ref="W91:AE91"/>
    <mergeCell ref="W92:AE92"/>
    <mergeCell ref="AF96:AI96"/>
    <mergeCell ref="W95:AE95"/>
    <mergeCell ref="W96:AE96"/>
    <mergeCell ref="N60:S60"/>
    <mergeCell ref="F49:G49"/>
    <mergeCell ref="H49:M49"/>
    <mergeCell ref="M52:R52"/>
    <mergeCell ref="B59:K59"/>
    <mergeCell ref="B113:T113"/>
    <mergeCell ref="AF97:AI97"/>
    <mergeCell ref="H95:U96"/>
    <mergeCell ref="I109:Q109"/>
    <mergeCell ref="R109:X109"/>
    <mergeCell ref="Y109:AI109"/>
    <mergeCell ref="B104:L104"/>
    <mergeCell ref="B117:D117"/>
    <mergeCell ref="I110:Q110"/>
    <mergeCell ref="AF95:AI95"/>
    <mergeCell ref="U113:Y113"/>
    <mergeCell ref="AA113:AI113"/>
    <mergeCell ref="L119:N119"/>
    <mergeCell ref="T56:AD56"/>
    <mergeCell ref="N56:S56"/>
    <mergeCell ref="Y47:AA47"/>
    <mergeCell ref="B47:E47"/>
    <mergeCell ref="F47:K47"/>
    <mergeCell ref="L47:N47"/>
    <mergeCell ref="T59:AD59"/>
    <mergeCell ref="AB47:AI47"/>
    <mergeCell ref="AF57:AI57"/>
    <mergeCell ref="AF58:AI58"/>
    <mergeCell ref="N58:S58"/>
    <mergeCell ref="N59:S59"/>
    <mergeCell ref="T57:AD57"/>
    <mergeCell ref="T58:AD58"/>
    <mergeCell ref="AF59:AI59"/>
    <mergeCell ref="B57:K57"/>
    <mergeCell ref="B58:K58"/>
    <mergeCell ref="N57:S57"/>
    <mergeCell ref="B49:E49"/>
    <mergeCell ref="O49:S49"/>
    <mergeCell ref="T49:AI49"/>
    <mergeCell ref="B5:AI5"/>
    <mergeCell ref="B7:AI7"/>
    <mergeCell ref="B43:F43"/>
    <mergeCell ref="G43:M43"/>
    <mergeCell ref="O43:X43"/>
    <mergeCell ref="B38:P38"/>
    <mergeCell ref="Y43:AG43"/>
    <mergeCell ref="AH43:AI43"/>
    <mergeCell ref="Q38:U38"/>
    <mergeCell ref="Y38:AI38"/>
    <mergeCell ref="B41:M41"/>
    <mergeCell ref="N41:AI41"/>
    <mergeCell ref="Q9:AH9"/>
    <mergeCell ref="AL24:AS24"/>
    <mergeCell ref="T24:AI24"/>
    <mergeCell ref="O24:S24"/>
    <mergeCell ref="N32:AA32"/>
    <mergeCell ref="AA34:AE34"/>
    <mergeCell ref="F34:S34"/>
    <mergeCell ref="B15:AI15"/>
    <mergeCell ref="B20:AI20"/>
    <mergeCell ref="B24:F24"/>
    <mergeCell ref="N22:AI22"/>
    <mergeCell ref="G24:M24"/>
    <mergeCell ref="B26:I26"/>
    <mergeCell ref="J26:AI26"/>
    <mergeCell ref="B28:E28"/>
    <mergeCell ref="L28:N28"/>
    <mergeCell ref="Y28:AA28"/>
    <mergeCell ref="F28:K28"/>
    <mergeCell ref="O28:X28"/>
    <mergeCell ref="AB28:AI28"/>
    <mergeCell ref="AE17:AI17"/>
    <mergeCell ref="Y106:AI106"/>
    <mergeCell ref="G17:O17"/>
    <mergeCell ref="AE13:AI13"/>
    <mergeCell ref="B22:M22"/>
    <mergeCell ref="B17:F17"/>
    <mergeCell ref="P17:S17"/>
    <mergeCell ref="T17:AB17"/>
    <mergeCell ref="B36:K36"/>
    <mergeCell ref="S36:T36"/>
    <mergeCell ref="W36:Y36"/>
    <mergeCell ref="Z36:AE36"/>
    <mergeCell ref="AC17:AD17"/>
    <mergeCell ref="B34:E34"/>
    <mergeCell ref="W34:Z34"/>
    <mergeCell ref="B30:E30"/>
    <mergeCell ref="F30:G30"/>
    <mergeCell ref="H30:M30"/>
    <mergeCell ref="O30:S30"/>
    <mergeCell ref="T30:AI30"/>
    <mergeCell ref="B32:M32"/>
    <mergeCell ref="P13:T13"/>
    <mergeCell ref="B45:I45"/>
    <mergeCell ref="J45:AI45"/>
    <mergeCell ref="O47:X47"/>
    <mergeCell ref="I3:AB3"/>
    <mergeCell ref="Q12:AI12"/>
    <mergeCell ref="Q8:AC8"/>
    <mergeCell ref="Q10:AC10"/>
    <mergeCell ref="Q11:AC11"/>
    <mergeCell ref="B114:AI114"/>
    <mergeCell ref="B137:AI137"/>
    <mergeCell ref="B139:F139"/>
    <mergeCell ref="G139:O139"/>
    <mergeCell ref="P139:S139"/>
    <mergeCell ref="T139:AB139"/>
    <mergeCell ref="AC139:AD139"/>
    <mergeCell ref="AE139:AI139"/>
    <mergeCell ref="K97:O97"/>
    <mergeCell ref="P97:T97"/>
    <mergeCell ref="W97:AE97"/>
    <mergeCell ref="B105:H105"/>
    <mergeCell ref="F99:AI100"/>
    <mergeCell ref="R108:X108"/>
    <mergeCell ref="B106:H106"/>
    <mergeCell ref="B107:H107"/>
    <mergeCell ref="B108:H108"/>
    <mergeCell ref="I106:Q106"/>
    <mergeCell ref="R106:X106"/>
  </mergeCells>
  <conditionalFormatting sqref="B117:D117">
    <cfRule type="expression" dxfId="301" priority="23">
      <formula>U113=""</formula>
    </cfRule>
    <cfRule type="expression" dxfId="300" priority="81">
      <formula>U113="NON"</formula>
    </cfRule>
  </conditionalFormatting>
  <conditionalFormatting sqref="B34:E34">
    <cfRule type="expression" dxfId="299" priority="56">
      <formula>AB28&lt;&gt;"France"</formula>
    </cfRule>
    <cfRule type="expression" dxfId="298" priority="60">
      <formula>AB28=""</formula>
    </cfRule>
  </conditionalFormatting>
  <conditionalFormatting sqref="B47:E47">
    <cfRule type="expression" dxfId="297" priority="38">
      <formula>Q38=""</formula>
    </cfRule>
    <cfRule type="expression" dxfId="296" priority="68">
      <formula>Q38="NON"</formula>
    </cfRule>
  </conditionalFormatting>
  <conditionalFormatting sqref="B49:E49">
    <cfRule type="expression" dxfId="295" priority="35">
      <formula>Q38=""</formula>
    </cfRule>
    <cfRule type="expression" dxfId="294" priority="65">
      <formula>Q38="NON"</formula>
    </cfRule>
  </conditionalFormatting>
  <conditionalFormatting sqref="B119:E119">
    <cfRule type="expression" dxfId="293" priority="22">
      <formula>U113=""</formula>
    </cfRule>
    <cfRule type="expression" dxfId="292" priority="79">
      <formula>U113="NON"</formula>
    </cfRule>
  </conditionalFormatting>
  <conditionalFormatting sqref="B43:F43">
    <cfRule type="expression" dxfId="291" priority="50">
      <formula>Q38=""</formula>
    </cfRule>
    <cfRule type="expression" dxfId="290" priority="72">
      <formula>Q38="NON"</formula>
    </cfRule>
  </conditionalFormatting>
  <conditionalFormatting sqref="B121:F121">
    <cfRule type="expression" dxfId="289" priority="19">
      <formula>U113=""</formula>
    </cfRule>
    <cfRule type="expression" dxfId="288" priority="76">
      <formula>U113="NON"</formula>
    </cfRule>
  </conditionalFormatting>
  <conditionalFormatting sqref="B115:G115">
    <cfRule type="expression" dxfId="287" priority="25">
      <formula>U113=""</formula>
    </cfRule>
    <cfRule type="expression" dxfId="286" priority="83">
      <formula>U113="NON"</formula>
    </cfRule>
  </conditionalFormatting>
  <conditionalFormatting sqref="B45:I45">
    <cfRule type="expression" dxfId="285" priority="45">
      <formula>Q38=""</formula>
    </cfRule>
    <cfRule type="expression" dxfId="284" priority="69">
      <formula>Q38="NON"</formula>
    </cfRule>
  </conditionalFormatting>
  <conditionalFormatting sqref="B72:K72">
    <cfRule type="expression" dxfId="283" priority="29">
      <formula>J70=""</formula>
    </cfRule>
    <cfRule type="expression" dxfId="282" priority="100">
      <formula>J70="NON"</formula>
    </cfRule>
  </conditionalFormatting>
  <conditionalFormatting sqref="B41:M41">
    <cfRule type="expression" dxfId="281" priority="52">
      <formula>Q38=""</formula>
    </cfRule>
    <cfRule type="expression" dxfId="280" priority="73">
      <formula>Q38="NON"</formula>
    </cfRule>
  </conditionalFormatting>
  <conditionalFormatting sqref="B125:M125">
    <cfRule type="expression" dxfId="279" priority="3">
      <formula>U123="OUI"</formula>
    </cfRule>
    <cfRule type="expression" dxfId="278" priority="5">
      <formula>U123=""</formula>
    </cfRule>
    <cfRule type="expression" dxfId="277" priority="61">
      <formula>U123="NON"</formula>
    </cfRule>
  </conditionalFormatting>
  <conditionalFormatting sqref="E117:AI117">
    <cfRule type="expression" dxfId="276" priority="14">
      <formula>U113=""</formula>
    </cfRule>
    <cfRule type="expression" dxfId="275" priority="94">
      <formula>U113="NON"</formula>
    </cfRule>
  </conditionalFormatting>
  <conditionalFormatting sqref="F34">
    <cfRule type="expression" dxfId="274" priority="120">
      <formula>AB28&lt;&gt;"France"</formula>
    </cfRule>
  </conditionalFormatting>
  <conditionalFormatting sqref="F49:G49">
    <cfRule type="expression" dxfId="273" priority="34">
      <formula>Q38=""</formula>
    </cfRule>
    <cfRule type="expression" dxfId="272" priority="64">
      <formula>Q38="NON"</formula>
    </cfRule>
    <cfRule type="expression" dxfId="271" priority="122">
      <formula>Q38="NON"</formula>
    </cfRule>
  </conditionalFormatting>
  <conditionalFormatting sqref="F47:K47">
    <cfRule type="expression" dxfId="270" priority="43">
      <formula>Q38=""</formula>
    </cfRule>
    <cfRule type="expression" dxfId="269" priority="126">
      <formula>Q38="NON"</formula>
    </cfRule>
  </conditionalFormatting>
  <conditionalFormatting sqref="F119:K119">
    <cfRule type="expression" dxfId="268" priority="13">
      <formula>U113=""</formula>
    </cfRule>
    <cfRule type="expression" dxfId="267" priority="93">
      <formula>U113="NON"</formula>
    </cfRule>
  </conditionalFormatting>
  <conditionalFormatting sqref="F34:S34">
    <cfRule type="expression" dxfId="266" priority="2">
      <formula>AB28="France"</formula>
    </cfRule>
    <cfRule type="expression" dxfId="265" priority="59">
      <formula>AB28=""</formula>
    </cfRule>
  </conditionalFormatting>
  <conditionalFormatting sqref="G43:M43">
    <cfRule type="expression" dxfId="264" priority="49">
      <formula>Q38=""</formula>
    </cfRule>
    <cfRule type="expression" dxfId="263" priority="131">
      <formula>Q38="NON"</formula>
    </cfRule>
  </conditionalFormatting>
  <conditionalFormatting sqref="G121:V121">
    <cfRule type="expression" dxfId="262" priority="10">
      <formula>U113=""</formula>
    </cfRule>
    <cfRule type="expression" dxfId="261" priority="90">
      <formula>U113="NON"</formula>
    </cfRule>
  </conditionalFormatting>
  <conditionalFormatting sqref="H49:M49">
    <cfRule type="expression" dxfId="260" priority="40">
      <formula>Q38=""</formula>
    </cfRule>
    <cfRule type="expression" dxfId="259" priority="123">
      <formula>Q38="NON"</formula>
    </cfRule>
  </conditionalFormatting>
  <conditionalFormatting sqref="H115:R115">
    <cfRule type="expression" dxfId="258" priority="16">
      <formula>U113=""</formula>
    </cfRule>
    <cfRule type="expression" dxfId="257" priority="96">
      <formula>U113="NON"</formula>
    </cfRule>
  </conditionalFormatting>
  <conditionalFormatting sqref="J45:AI45">
    <cfRule type="expression" dxfId="256" priority="44">
      <formula>Q38=""</formula>
    </cfRule>
    <cfRule type="expression" dxfId="255" priority="127">
      <formula>Q38="NON"</formula>
    </cfRule>
  </conditionalFormatting>
  <conditionalFormatting sqref="L47:N47">
    <cfRule type="expression" dxfId="254" priority="37">
      <formula>Q38=""</formula>
    </cfRule>
    <cfRule type="expression" dxfId="253" priority="67">
      <formula>Q38="NON"</formula>
    </cfRule>
  </conditionalFormatting>
  <conditionalFormatting sqref="L119:N119">
    <cfRule type="expression" dxfId="252" priority="21">
      <formula>U113=""</formula>
    </cfRule>
    <cfRule type="expression" dxfId="251" priority="78">
      <formula>U113="NON"</formula>
    </cfRule>
  </conditionalFormatting>
  <conditionalFormatting sqref="N72:W72">
    <cfRule type="expression" dxfId="250" priority="28">
      <formula>J70=""</formula>
    </cfRule>
    <cfRule type="expression" dxfId="249" priority="99">
      <formula>J70="NON"</formula>
    </cfRule>
  </conditionalFormatting>
  <conditionalFormatting sqref="N41:AI41">
    <cfRule type="expression" dxfId="248" priority="51">
      <formula>Q38=""</formula>
    </cfRule>
    <cfRule type="expression" dxfId="247" priority="132">
      <formula>$Q$38="NON"</formula>
    </cfRule>
  </conditionalFormatting>
  <conditionalFormatting sqref="N125:AI126">
    <cfRule type="expression" dxfId="246" priority="4">
      <formula>U123=""</formula>
    </cfRule>
    <cfRule type="expression" dxfId="245" priority="85">
      <formula>U123="NON"</formula>
    </cfRule>
  </conditionalFormatting>
  <conditionalFormatting sqref="O49:S49">
    <cfRule type="expression" dxfId="244" priority="33">
      <formula>Q38=""</formula>
    </cfRule>
    <cfRule type="expression" dxfId="243" priority="63">
      <formula>Q38="NON"</formula>
    </cfRule>
  </conditionalFormatting>
  <conditionalFormatting sqref="O43:X43">
    <cfRule type="expression" dxfId="242" priority="48">
      <formula>Q38=""</formula>
    </cfRule>
    <cfRule type="expression" dxfId="241" priority="71">
      <formula>Q38="NON"</formula>
    </cfRule>
  </conditionalFormatting>
  <conditionalFormatting sqref="O47:X47">
    <cfRule type="expression" dxfId="240" priority="42">
      <formula>Q38=""</formula>
    </cfRule>
    <cfRule type="expression" dxfId="239" priority="125">
      <formula>Q38="NON"</formula>
    </cfRule>
  </conditionalFormatting>
  <conditionalFormatting sqref="O119:X119">
    <cfRule type="expression" dxfId="238" priority="12">
      <formula>U113=""</formula>
    </cfRule>
    <cfRule type="expression" dxfId="237" priority="92">
      <formula>U113="NON"</formula>
    </cfRule>
  </conditionalFormatting>
  <conditionalFormatting sqref="Q70:AI70">
    <cfRule type="expression" dxfId="236" priority="30">
      <formula>J70="NON"</formula>
    </cfRule>
    <cfRule type="expression" dxfId="235" priority="31">
      <formula>J70=""</formula>
    </cfRule>
    <cfRule type="expression" dxfId="234" priority="97">
      <formula>J70="OUI"</formula>
    </cfRule>
  </conditionalFormatting>
  <conditionalFormatting sqref="S115:Y115">
    <cfRule type="expression" dxfId="233" priority="24">
      <formula>U113=""</formula>
    </cfRule>
    <cfRule type="expression" dxfId="232" priority="82">
      <formula>U113="NON"</formula>
    </cfRule>
  </conditionalFormatting>
  <conditionalFormatting sqref="T49:AI49">
    <cfRule type="expression" dxfId="231" priority="32">
      <formula>Q38=""</formula>
    </cfRule>
    <cfRule type="expression" dxfId="230" priority="39">
      <formula>Q38=""</formula>
    </cfRule>
    <cfRule type="expression" dxfId="229" priority="62">
      <formula>Q38="NON"</formula>
    </cfRule>
    <cfRule type="expression" dxfId="228" priority="121">
      <formula>Q38="NON"</formula>
    </cfRule>
  </conditionalFormatting>
  <conditionalFormatting sqref="W34:Z34">
    <cfRule type="expression" dxfId="227" priority="55">
      <formula>AB28&lt;&gt;"France"</formula>
    </cfRule>
    <cfRule type="expression" dxfId="226" priority="58">
      <formula>AB28=""</formula>
    </cfRule>
  </conditionalFormatting>
  <conditionalFormatting sqref="X121:AA121">
    <cfRule type="expression" dxfId="225" priority="18">
      <formula>U113=""</formula>
    </cfRule>
    <cfRule type="expression" dxfId="224" priority="75">
      <formula>U113="NON"</formula>
    </cfRule>
  </conditionalFormatting>
  <conditionalFormatting sqref="Y47:AA47">
    <cfRule type="expression" dxfId="223" priority="36">
      <formula>Q38=""</formula>
    </cfRule>
    <cfRule type="expression" dxfId="222" priority="66">
      <formula>Q38="NON"</formula>
    </cfRule>
  </conditionalFormatting>
  <conditionalFormatting sqref="Y119:AA119">
    <cfRule type="expression" dxfId="221" priority="20">
      <formula>U113=""</formula>
    </cfRule>
    <cfRule type="expression" dxfId="220" priority="77">
      <formula>U113="NON"</formula>
    </cfRule>
  </conditionalFormatting>
  <conditionalFormatting sqref="Y43:AG43">
    <cfRule type="expression" dxfId="219" priority="47">
      <formula>Q38=""</formula>
    </cfRule>
    <cfRule type="expression" dxfId="218" priority="129">
      <formula>Q38="NON"</formula>
    </cfRule>
  </conditionalFormatting>
  <conditionalFormatting sqref="Y38:AI38">
    <cfRule type="expression" dxfId="217" priority="53">
      <formula>Q38="NON"</formula>
    </cfRule>
    <cfRule type="expression" dxfId="216" priority="54">
      <formula>Q38=""</formula>
    </cfRule>
    <cfRule type="expression" dxfId="215" priority="133">
      <formula>Q38="OUI"</formula>
    </cfRule>
  </conditionalFormatting>
  <conditionalFormatting sqref="Z72:AI72">
    <cfRule type="expression" dxfId="214" priority="27">
      <formula>J70=""</formula>
    </cfRule>
    <cfRule type="expression" dxfId="213" priority="98">
      <formula>J70="NON"</formula>
    </cfRule>
  </conditionalFormatting>
  <conditionalFormatting sqref="Z115:AI115">
    <cfRule type="expression" dxfId="212" priority="15">
      <formula>U113=""</formula>
    </cfRule>
    <cfRule type="expression" dxfId="211" priority="95">
      <formula>U113="NON"</formula>
    </cfRule>
  </conditionalFormatting>
  <conditionalFormatting sqref="AA34">
    <cfRule type="expression" dxfId="210" priority="105">
      <formula>AB28&lt;&gt;"France"</formula>
    </cfRule>
  </conditionalFormatting>
  <conditionalFormatting sqref="AA34:AE34">
    <cfRule type="expression" dxfId="209" priority="1">
      <formula>AB28="France"</formula>
    </cfRule>
    <cfRule type="expression" dxfId="208" priority="57">
      <formula>AB28=""</formula>
    </cfRule>
  </conditionalFormatting>
  <conditionalFormatting sqref="AA113:AI113">
    <cfRule type="expression" dxfId="207" priority="8">
      <formula>U113="NON"</formula>
    </cfRule>
    <cfRule type="expression" dxfId="206" priority="26">
      <formula>U113=""</formula>
    </cfRule>
    <cfRule type="expression" dxfId="205" priority="87">
      <formula>U113="OUI"</formula>
    </cfRule>
  </conditionalFormatting>
  <conditionalFormatting sqref="AB121:AC121">
    <cfRule type="expression" dxfId="204" priority="17">
      <formula>U113=""</formula>
    </cfRule>
    <cfRule type="expression" dxfId="203" priority="74">
      <formula>U113="NON"</formula>
    </cfRule>
    <cfRule type="expression" dxfId="202" priority="88">
      <formula>U113="NON"</formula>
    </cfRule>
  </conditionalFormatting>
  <conditionalFormatting sqref="AB47:AI47">
    <cfRule type="expression" dxfId="201" priority="41">
      <formula>Q38=""</formula>
    </cfRule>
    <cfRule type="expression" dxfId="200" priority="124">
      <formula>Q38="NON"</formula>
    </cfRule>
  </conditionalFormatting>
  <conditionalFormatting sqref="AB119:AI119">
    <cfRule type="expression" dxfId="199" priority="11">
      <formula>U113=""</formula>
    </cfRule>
    <cfRule type="expression" dxfId="198" priority="91">
      <formula>U113="NON"</formula>
    </cfRule>
  </conditionalFormatting>
  <conditionalFormatting sqref="AD121:AI121">
    <cfRule type="expression" dxfId="197" priority="9">
      <formula>U113=""</formula>
    </cfRule>
    <cfRule type="expression" dxfId="196" priority="89">
      <formula>U113="NON"</formula>
    </cfRule>
  </conditionalFormatting>
  <conditionalFormatting sqref="AH43:AI43">
    <cfRule type="expression" dxfId="195" priority="46">
      <formula>Q38=""</formula>
    </cfRule>
    <cfRule type="expression" dxfId="194" priority="70">
      <formula>Q38="NON"</formula>
    </cfRule>
    <cfRule type="expression" dxfId="193" priority="128">
      <formula>Q38="NON"</formula>
    </cfRule>
  </conditionalFormatting>
  <dataValidations count="6">
    <dataValidation type="textLength" operator="equal" allowBlank="1" showInputMessage="1" showErrorMessage="1" prompt="Le n° de TVA doit contenir 13 caractères" sqref="N32" xr:uid="{00000000-0002-0000-0000-000000000000}">
      <formula1>13</formula1>
    </dataValidation>
    <dataValidation type="textLength" operator="equal" allowBlank="1" showInputMessage="1" showErrorMessage="1" prompt="Le code APE comporte 5 caractères" sqref="AA34" xr:uid="{00000000-0002-0000-0000-000001000000}">
      <formula1>5</formula1>
    </dataValidation>
    <dataValidation type="textLength" operator="equal" allowBlank="1" showInputMessage="1" showErrorMessage="1" prompt="Le n° SIRET comporte 14 caractères" sqref="F34" xr:uid="{00000000-0002-0000-0000-000002000000}">
      <formula1>14</formula1>
    </dataValidation>
    <dataValidation type="list" allowBlank="1" showInputMessage="1" sqref="AB119:AI119 AB47:AI47 P77:V79" xr:uid="{00000000-0002-0000-0000-000003000000}">
      <formula1>IF(P47&lt;&gt;"",OFFSET(d_noms,MATCH(P47&amp;"*",l_noms,0)-1,,SUMPRODUCT((MID(l_noms,1,LEN(P47))=TEXT(P47,"0"))*1)),l_noms)</formula1>
    </dataValidation>
    <dataValidation type="list" allowBlank="1" showInputMessage="1" prompt="Taper les premières lettres du pays et la liste déroulante s'actualise" sqref="AB28:AI28" xr:uid="{00000000-0002-0000-0000-000004000000}">
      <formula1>IF(pays&lt;&gt;"",OFFSET(d_noms,MATCH(pays&amp;"*",l_noms,0)-1,,SUMPRODUCT((MID(l_noms,1,LEN(pays))=TEXT(pays,"0"))*1)),l_noms)</formula1>
    </dataValidation>
    <dataValidation type="list" allowBlank="1" showInputMessage="1" showErrorMessage="1" sqref="Q38 J70 U113:U114 U123" xr:uid="{00000000-0002-0000-0000-000005000000}">
      <formula1>"OUI,NON"</formula1>
    </dataValidation>
  </dataValidations>
  <hyperlinks>
    <hyperlink ref="T49" r:id="rId1" display="http://www.SITEINTERNETGPE" xr:uid="{00000000-0004-0000-0000-000000000000}"/>
    <hyperlink ref="T24" r:id="rId2" display="http://CLSITEINTERNET" xr:uid="{00000000-0004-0000-0000-000001000000}"/>
  </hyperlinks>
  <printOptions horizontalCentered="1"/>
  <pageMargins left="0.23622047244094491" right="0.23622047244094491" top="0.43307086614173229" bottom="0.19685039370078741" header="0.19685039370078741" footer="0.19685039370078741"/>
  <pageSetup paperSize="9" scale="89" fitToHeight="2" orientation="portrait" r:id="rId3"/>
  <headerFooter>
    <oddHeader>&amp;RDA_ACH_IF_05 Revision B</oddHeader>
  </headerFooter>
  <rowBreaks count="1" manualBreakCount="1">
    <brk id="64" max="35" man="1"/>
  </rowBreaks>
  <drawing r:id="rId4"/>
  <legacyDrawing r:id="rId5"/>
  <mc:AlternateContent xmlns:mc="http://schemas.openxmlformats.org/markup-compatibility/2006">
    <mc:Choice Requires="x14">
      <controls>
        <mc:AlternateContent xmlns:mc="http://schemas.openxmlformats.org/markup-compatibility/2006">
          <mc:Choice Requires="x14">
            <control shapeId="3088" r:id="rId6" name="Check Box 16">
              <controlPr locked="0" defaultSize="0" autoFill="0" autoLine="0" autoPict="0">
                <anchor moveWithCells="1">
                  <from>
                    <xdr:col>2</xdr:col>
                    <xdr:colOff>142875</xdr:colOff>
                    <xdr:row>134</xdr:row>
                    <xdr:rowOff>19050</xdr:rowOff>
                  </from>
                  <to>
                    <xdr:col>3</xdr:col>
                    <xdr:colOff>171450</xdr:colOff>
                    <xdr:row>135</xdr:row>
                    <xdr:rowOff>76200</xdr:rowOff>
                  </to>
                </anchor>
              </controlPr>
            </control>
          </mc:Choice>
        </mc:AlternateContent>
        <mc:AlternateContent xmlns:mc="http://schemas.openxmlformats.org/markup-compatibility/2006">
          <mc:Choice Requires="x14">
            <control shapeId="3089" r:id="rId7" name="Check Box 17">
              <controlPr locked="0" defaultSize="0" autoFill="0" autoLine="0" autoPict="0">
                <anchor moveWithCells="1">
                  <from>
                    <xdr:col>18</xdr:col>
                    <xdr:colOff>76200</xdr:colOff>
                    <xdr:row>132</xdr:row>
                    <xdr:rowOff>9525</xdr:rowOff>
                  </from>
                  <to>
                    <xdr:col>19</xdr:col>
                    <xdr:colOff>95250</xdr:colOff>
                    <xdr:row>133</xdr:row>
                    <xdr:rowOff>76200</xdr:rowOff>
                  </to>
                </anchor>
              </controlPr>
            </control>
          </mc:Choice>
        </mc:AlternateContent>
        <mc:AlternateContent xmlns:mc="http://schemas.openxmlformats.org/markup-compatibility/2006">
          <mc:Choice Requires="x14">
            <control shapeId="3094" r:id="rId8" name="Check Box 22">
              <controlPr locked="0" defaultSize="0" autoFill="0" autoLine="0" autoPict="0">
                <anchor moveWithCells="1">
                  <from>
                    <xdr:col>18</xdr:col>
                    <xdr:colOff>76200</xdr:colOff>
                    <xdr:row>133</xdr:row>
                    <xdr:rowOff>9525</xdr:rowOff>
                  </from>
                  <to>
                    <xdr:col>19</xdr:col>
                    <xdr:colOff>95250</xdr:colOff>
                    <xdr:row>134</xdr:row>
                    <xdr:rowOff>76200</xdr:rowOff>
                  </to>
                </anchor>
              </controlPr>
            </control>
          </mc:Choice>
        </mc:AlternateContent>
        <mc:AlternateContent xmlns:mc="http://schemas.openxmlformats.org/markup-compatibility/2006">
          <mc:Choice Requires="x14">
            <control shapeId="3109" r:id="rId9" name="Check Box 37">
              <controlPr locked="0" defaultSize="0" autoFill="0" autoLine="0" autoPict="0">
                <anchor moveWithCells="1">
                  <from>
                    <xdr:col>12</xdr:col>
                    <xdr:colOff>133350</xdr:colOff>
                    <xdr:row>34</xdr:row>
                    <xdr:rowOff>9525</xdr:rowOff>
                  </from>
                  <to>
                    <xdr:col>13</xdr:col>
                    <xdr:colOff>152400</xdr:colOff>
                    <xdr:row>36</xdr:row>
                    <xdr:rowOff>19050</xdr:rowOff>
                  </to>
                </anchor>
              </controlPr>
            </control>
          </mc:Choice>
        </mc:AlternateContent>
        <mc:AlternateContent xmlns:mc="http://schemas.openxmlformats.org/markup-compatibility/2006">
          <mc:Choice Requires="x14">
            <control shapeId="3110" r:id="rId10" name="Check Box 38">
              <controlPr locked="0" defaultSize="0" autoFill="0" autoLine="0" autoPict="0">
                <anchor moveWithCells="1">
                  <from>
                    <xdr:col>15</xdr:col>
                    <xdr:colOff>95250</xdr:colOff>
                    <xdr:row>34</xdr:row>
                    <xdr:rowOff>9525</xdr:rowOff>
                  </from>
                  <to>
                    <xdr:col>16</xdr:col>
                    <xdr:colOff>123825</xdr:colOff>
                    <xdr:row>36</xdr:row>
                    <xdr:rowOff>19050</xdr:rowOff>
                  </to>
                </anchor>
              </controlPr>
            </control>
          </mc:Choice>
        </mc:AlternateContent>
        <mc:AlternateContent xmlns:mc="http://schemas.openxmlformats.org/markup-compatibility/2006">
          <mc:Choice Requires="x14">
            <control shapeId="3111" r:id="rId11" name="Check Box 39">
              <controlPr locked="0" defaultSize="0" autoFill="0" autoLine="0" autoPict="0">
                <anchor moveWithCells="1">
                  <from>
                    <xdr:col>19</xdr:col>
                    <xdr:colOff>142875</xdr:colOff>
                    <xdr:row>34</xdr:row>
                    <xdr:rowOff>19050</xdr:rowOff>
                  </from>
                  <to>
                    <xdr:col>20</xdr:col>
                    <xdr:colOff>171450</xdr:colOff>
                    <xdr:row>36</xdr:row>
                    <xdr:rowOff>19050</xdr:rowOff>
                  </to>
                </anchor>
              </controlPr>
            </control>
          </mc:Choice>
        </mc:AlternateContent>
        <mc:AlternateContent xmlns:mc="http://schemas.openxmlformats.org/markup-compatibility/2006">
          <mc:Choice Requires="x14">
            <control shapeId="3116" r:id="rId12" name="Check Box 44">
              <controlPr locked="0" defaultSize="0" autoFill="0" autoLine="0" autoPict="0">
                <anchor moveWithCells="1">
                  <from>
                    <xdr:col>14</xdr:col>
                    <xdr:colOff>0</xdr:colOff>
                    <xdr:row>6</xdr:row>
                    <xdr:rowOff>1771650</xdr:rowOff>
                  </from>
                  <to>
                    <xdr:col>15</xdr:col>
                    <xdr:colOff>19050</xdr:colOff>
                    <xdr:row>7</xdr:row>
                    <xdr:rowOff>171450</xdr:rowOff>
                  </to>
                </anchor>
              </controlPr>
            </control>
          </mc:Choice>
        </mc:AlternateContent>
        <mc:AlternateContent xmlns:mc="http://schemas.openxmlformats.org/markup-compatibility/2006">
          <mc:Choice Requires="x14">
            <control shapeId="3117" r:id="rId13" name="Check Box 45">
              <controlPr locked="0" defaultSize="0" autoFill="0" autoLine="0" autoPict="0">
                <anchor moveWithCells="1">
                  <from>
                    <xdr:col>14</xdr:col>
                    <xdr:colOff>0</xdr:colOff>
                    <xdr:row>7</xdr:row>
                    <xdr:rowOff>142875</xdr:rowOff>
                  </from>
                  <to>
                    <xdr:col>15</xdr:col>
                    <xdr:colOff>19050</xdr:colOff>
                    <xdr:row>8</xdr:row>
                    <xdr:rowOff>180975</xdr:rowOff>
                  </to>
                </anchor>
              </controlPr>
            </control>
          </mc:Choice>
        </mc:AlternateContent>
        <mc:AlternateContent xmlns:mc="http://schemas.openxmlformats.org/markup-compatibility/2006">
          <mc:Choice Requires="x14">
            <control shapeId="3118" r:id="rId14" name="Check Box 46">
              <controlPr locked="0" defaultSize="0" autoFill="0" autoLine="0" autoPict="0">
                <anchor moveWithCells="1">
                  <from>
                    <xdr:col>14</xdr:col>
                    <xdr:colOff>0</xdr:colOff>
                    <xdr:row>8</xdr:row>
                    <xdr:rowOff>152400</xdr:rowOff>
                  </from>
                  <to>
                    <xdr:col>15</xdr:col>
                    <xdr:colOff>19050</xdr:colOff>
                    <xdr:row>9</xdr:row>
                    <xdr:rowOff>171450</xdr:rowOff>
                  </to>
                </anchor>
              </controlPr>
            </control>
          </mc:Choice>
        </mc:AlternateContent>
        <mc:AlternateContent xmlns:mc="http://schemas.openxmlformats.org/markup-compatibility/2006">
          <mc:Choice Requires="x14">
            <control shapeId="3119" r:id="rId15" name="Check Box 47">
              <controlPr locked="0" defaultSize="0" autoFill="0" autoLine="0" autoPict="0">
                <anchor moveWithCells="1">
                  <from>
                    <xdr:col>14</xdr:col>
                    <xdr:colOff>0</xdr:colOff>
                    <xdr:row>9</xdr:row>
                    <xdr:rowOff>142875</xdr:rowOff>
                  </from>
                  <to>
                    <xdr:col>15</xdr:col>
                    <xdr:colOff>19050</xdr:colOff>
                    <xdr:row>10</xdr:row>
                    <xdr:rowOff>180975</xdr:rowOff>
                  </to>
                </anchor>
              </controlPr>
            </control>
          </mc:Choice>
        </mc:AlternateContent>
        <mc:AlternateContent xmlns:mc="http://schemas.openxmlformats.org/markup-compatibility/2006">
          <mc:Choice Requires="x14">
            <control shapeId="3121" r:id="rId16" name="Check Box 49">
              <controlPr locked="0" defaultSize="0" autoFill="0" autoLine="0" autoPict="0">
                <anchor moveWithCells="1">
                  <from>
                    <xdr:col>13</xdr:col>
                    <xdr:colOff>200025</xdr:colOff>
                    <xdr:row>10</xdr:row>
                    <xdr:rowOff>152400</xdr:rowOff>
                  </from>
                  <to>
                    <xdr:col>15</xdr:col>
                    <xdr:colOff>19050</xdr:colOff>
                    <xdr:row>12</xdr:row>
                    <xdr:rowOff>0</xdr:rowOff>
                  </to>
                </anchor>
              </controlPr>
            </control>
          </mc:Choice>
        </mc:AlternateContent>
        <mc:AlternateContent xmlns:mc="http://schemas.openxmlformats.org/markup-compatibility/2006">
          <mc:Choice Requires="x14">
            <control shapeId="3123" r:id="rId17" name="Check Box 51">
              <controlPr locked="0" defaultSize="0" autoFill="0" autoLine="0" autoPict="0">
                <anchor moveWithCells="1">
                  <from>
                    <xdr:col>2</xdr:col>
                    <xdr:colOff>133350</xdr:colOff>
                    <xdr:row>132</xdr:row>
                    <xdr:rowOff>9525</xdr:rowOff>
                  </from>
                  <to>
                    <xdr:col>3</xdr:col>
                    <xdr:colOff>171450</xdr:colOff>
                    <xdr:row>133</xdr:row>
                    <xdr:rowOff>57150</xdr:rowOff>
                  </to>
                </anchor>
              </controlPr>
            </control>
          </mc:Choice>
        </mc:AlternateContent>
        <mc:AlternateContent xmlns:mc="http://schemas.openxmlformats.org/markup-compatibility/2006">
          <mc:Choice Requires="x14">
            <control shapeId="3125" r:id="rId18" name="Check Box 53">
              <controlPr locked="0" defaultSize="0" autoFill="0" autoLine="0" autoPict="0">
                <anchor moveWithCells="1">
                  <from>
                    <xdr:col>2</xdr:col>
                    <xdr:colOff>142875</xdr:colOff>
                    <xdr:row>133</xdr:row>
                    <xdr:rowOff>9525</xdr:rowOff>
                  </from>
                  <to>
                    <xdr:col>3</xdr:col>
                    <xdr:colOff>171450</xdr:colOff>
                    <xdr:row>134</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Liste!$A$2:$A$40</xm:f>
          </x14:formula1>
          <xm:sqref>G24:M24 G43:M43</xm:sqref>
        </x14:dataValidation>
        <x14:dataValidation type="list" allowBlank="1" showInputMessage="1" showErrorMessage="1" xr:uid="{00000000-0002-0000-0000-000007000000}">
          <x14:formula1>
            <xm:f>Liste!$E$1:$E$162</xm:f>
          </x14:formula1>
          <xm:sqref>Z36:AE36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1"/>
  <sheetViews>
    <sheetView showGridLines="0" showRowColHeaders="0" zoomScaleNormal="100" workbookViewId="0">
      <selection activeCell="E7" sqref="E7:H7"/>
    </sheetView>
  </sheetViews>
  <sheetFormatPr baseColWidth="10" defaultColWidth="11.42578125" defaultRowHeight="15"/>
  <cols>
    <col min="1" max="1" width="1.7109375" customWidth="1"/>
    <col min="2" max="2" width="9.7109375" customWidth="1"/>
    <col min="3" max="3" width="2.7109375" customWidth="1"/>
    <col min="4" max="4" width="11.42578125" customWidth="1"/>
    <col min="5" max="5" width="14.28515625" customWidth="1"/>
    <col min="6" max="6" width="8.28515625" customWidth="1"/>
    <col min="11" max="11" width="9.28515625" customWidth="1"/>
    <col min="12" max="12" width="1.7109375" customWidth="1"/>
  </cols>
  <sheetData>
    <row r="1" spans="1:12" ht="6.75" customHeight="1">
      <c r="A1" s="81"/>
      <c r="B1" s="81"/>
      <c r="C1" s="81"/>
      <c r="D1" s="81"/>
      <c r="E1" s="81"/>
      <c r="F1" s="81"/>
      <c r="G1" s="81"/>
      <c r="H1" s="81"/>
      <c r="I1" s="81"/>
      <c r="J1" s="81"/>
      <c r="K1" s="81"/>
      <c r="L1" s="81"/>
    </row>
    <row r="2" spans="1:12">
      <c r="A2" s="81"/>
      <c r="B2" s="234" t="s">
        <v>771</v>
      </c>
      <c r="C2" s="81"/>
      <c r="D2" s="81"/>
      <c r="E2" s="81"/>
      <c r="F2" s="81"/>
      <c r="G2" s="81"/>
      <c r="H2" s="81"/>
      <c r="I2" s="81"/>
      <c r="J2" s="81"/>
      <c r="K2" s="81"/>
      <c r="L2" s="81"/>
    </row>
    <row r="3" spans="1:12" ht="22.5" customHeight="1">
      <c r="A3" s="81"/>
      <c r="B3" s="81"/>
      <c r="C3" s="81"/>
      <c r="D3" s="81"/>
      <c r="E3" s="81"/>
      <c r="F3" s="81"/>
      <c r="G3" s="81"/>
      <c r="H3" s="81"/>
      <c r="I3" s="81"/>
      <c r="J3" s="81"/>
      <c r="K3" s="81"/>
      <c r="L3" s="81"/>
    </row>
    <row r="4" spans="1:12" ht="21" customHeight="1">
      <c r="A4" s="81"/>
      <c r="B4" s="81"/>
      <c r="C4" s="81"/>
      <c r="D4" s="81"/>
      <c r="E4" s="81"/>
      <c r="F4" s="81"/>
      <c r="G4" s="81"/>
      <c r="H4" s="81"/>
      <c r="I4" s="81"/>
      <c r="J4" s="81"/>
      <c r="K4" s="81"/>
      <c r="L4" s="81"/>
    </row>
    <row r="5" spans="1:12" ht="21" customHeight="1">
      <c r="A5" s="81"/>
      <c r="B5" s="81"/>
      <c r="C5" s="627" t="s">
        <v>888</v>
      </c>
      <c r="D5" s="628"/>
      <c r="E5" s="628"/>
      <c r="F5" s="628"/>
      <c r="G5" s="628"/>
      <c r="H5" s="628"/>
      <c r="I5" s="628"/>
      <c r="J5" s="629"/>
      <c r="K5" s="81"/>
      <c r="L5" s="81"/>
    </row>
    <row r="6" spans="1:12" ht="21">
      <c r="A6" s="81"/>
      <c r="B6" s="190"/>
      <c r="C6" s="81"/>
      <c r="D6" s="81"/>
      <c r="E6" s="81"/>
      <c r="F6" s="81"/>
      <c r="G6" s="81"/>
      <c r="H6" s="81"/>
      <c r="I6" s="81"/>
      <c r="J6" s="81"/>
      <c r="K6" s="81"/>
      <c r="L6" s="81"/>
    </row>
    <row r="7" spans="1:12">
      <c r="A7" s="81"/>
      <c r="B7" s="191" t="s">
        <v>846</v>
      </c>
      <c r="C7" s="81"/>
      <c r="D7" s="81"/>
      <c r="E7" s="632"/>
      <c r="F7" s="633"/>
      <c r="G7" s="633"/>
      <c r="H7" s="634"/>
      <c r="I7" s="81" t="s">
        <v>822</v>
      </c>
      <c r="J7" s="81"/>
      <c r="K7" s="81"/>
      <c r="L7" s="81"/>
    </row>
    <row r="8" spans="1:12" ht="7.5" customHeight="1">
      <c r="A8" s="81"/>
      <c r="B8" s="191"/>
      <c r="C8" s="81"/>
      <c r="D8" s="81"/>
      <c r="E8" s="191"/>
      <c r="F8" s="191"/>
      <c r="G8" s="81"/>
      <c r="H8" s="81"/>
      <c r="I8" s="81"/>
      <c r="J8" s="81"/>
      <c r="K8" s="81"/>
      <c r="L8" s="81"/>
    </row>
    <row r="9" spans="1:12">
      <c r="A9" s="81"/>
      <c r="B9" s="191" t="s">
        <v>847</v>
      </c>
      <c r="C9" s="81"/>
      <c r="D9" s="81"/>
      <c r="E9" s="632"/>
      <c r="F9" s="633"/>
      <c r="G9" s="633"/>
      <c r="H9" s="634"/>
      <c r="I9" s="81" t="s">
        <v>822</v>
      </c>
      <c r="J9" s="81"/>
      <c r="K9" s="81"/>
      <c r="L9" s="81"/>
    </row>
    <row r="10" spans="1:12" ht="7.5" customHeight="1">
      <c r="A10" s="81"/>
      <c r="B10" s="191"/>
      <c r="C10" s="81"/>
      <c r="D10" s="191"/>
      <c r="E10" s="191"/>
      <c r="F10" s="191"/>
      <c r="G10" s="191"/>
      <c r="H10" s="81"/>
      <c r="I10" s="191"/>
      <c r="J10" s="191"/>
      <c r="K10" s="191"/>
      <c r="L10" s="81"/>
    </row>
    <row r="11" spans="1:12">
      <c r="A11" s="81"/>
      <c r="B11" s="191" t="s">
        <v>848</v>
      </c>
      <c r="C11" s="81"/>
      <c r="D11" s="81"/>
      <c r="E11" s="81"/>
      <c r="F11" s="81"/>
      <c r="G11" s="81"/>
      <c r="H11" s="81"/>
      <c r="I11" s="81"/>
      <c r="J11" s="81"/>
      <c r="K11" s="81"/>
      <c r="L11" s="81"/>
    </row>
    <row r="12" spans="1:12">
      <c r="A12" s="81"/>
      <c r="B12" s="191"/>
      <c r="C12" s="81"/>
      <c r="D12" s="81"/>
      <c r="E12" s="81"/>
      <c r="F12" s="81"/>
      <c r="G12" s="81"/>
      <c r="H12" s="81"/>
      <c r="I12" s="81"/>
      <c r="J12" s="81"/>
      <c r="K12" s="81"/>
      <c r="L12" s="81"/>
    </row>
    <row r="13" spans="1:12" ht="60" customHeight="1">
      <c r="A13" s="81"/>
      <c r="B13" s="192"/>
      <c r="C13" s="635" t="s">
        <v>849</v>
      </c>
      <c r="D13" s="635"/>
      <c r="E13" s="635"/>
      <c r="F13" s="635"/>
      <c r="G13" s="635"/>
      <c r="H13" s="635"/>
      <c r="I13" s="635"/>
      <c r="J13" s="635"/>
      <c r="K13" s="635"/>
      <c r="L13" s="81"/>
    </row>
    <row r="14" spans="1:12" ht="7.5" customHeight="1">
      <c r="A14" s="81"/>
      <c r="B14" s="192"/>
      <c r="C14" s="193"/>
      <c r="D14" s="81"/>
      <c r="E14" s="81"/>
      <c r="F14" s="81"/>
      <c r="G14" s="81"/>
      <c r="H14" s="81"/>
      <c r="I14" s="81"/>
      <c r="J14" s="81"/>
      <c r="K14" s="81"/>
      <c r="L14" s="81"/>
    </row>
    <row r="15" spans="1:12" ht="25.15" customHeight="1">
      <c r="A15" s="81"/>
      <c r="B15" s="194"/>
      <c r="C15" s="501" t="s">
        <v>850</v>
      </c>
      <c r="D15" s="501"/>
      <c r="E15" s="501"/>
      <c r="F15" s="501"/>
      <c r="G15" s="501"/>
      <c r="H15" s="501"/>
      <c r="I15" s="501"/>
      <c r="J15" s="501"/>
      <c r="K15" s="501"/>
      <c r="L15" s="194"/>
    </row>
    <row r="16" spans="1:12" ht="7.5" customHeight="1">
      <c r="A16" s="81"/>
      <c r="B16" s="194"/>
      <c r="C16" s="194"/>
      <c r="D16" s="194"/>
      <c r="E16" s="194"/>
      <c r="F16" s="194"/>
      <c r="G16" s="194"/>
      <c r="H16" s="194"/>
      <c r="I16" s="194"/>
      <c r="J16" s="194"/>
      <c r="K16" s="194"/>
      <c r="L16" s="194"/>
    </row>
    <row r="17" spans="1:12" ht="19.899999999999999" customHeight="1">
      <c r="A17" s="81"/>
      <c r="B17" s="195"/>
      <c r="C17" s="195"/>
      <c r="D17" s="630" t="s">
        <v>854</v>
      </c>
      <c r="E17" s="630"/>
      <c r="F17" s="630"/>
      <c r="G17" s="630"/>
      <c r="H17" s="630"/>
      <c r="I17" s="630"/>
      <c r="J17" s="630"/>
      <c r="K17" s="630"/>
      <c r="L17" s="81"/>
    </row>
    <row r="18" spans="1:12" ht="7.5" customHeight="1">
      <c r="A18" s="81"/>
      <c r="B18" s="195"/>
      <c r="C18" s="81"/>
      <c r="D18" s="81"/>
      <c r="E18" s="81"/>
      <c r="F18" s="81"/>
      <c r="G18" s="81"/>
      <c r="H18" s="81"/>
      <c r="I18" s="81"/>
      <c r="J18" s="81"/>
      <c r="K18" s="81"/>
      <c r="L18" s="81"/>
    </row>
    <row r="19" spans="1:12" ht="29.25" customHeight="1">
      <c r="A19" s="81"/>
      <c r="B19" s="194"/>
      <c r="C19" s="194"/>
      <c r="D19" s="631" t="s">
        <v>855</v>
      </c>
      <c r="E19" s="631"/>
      <c r="F19" s="631"/>
      <c r="G19" s="631"/>
      <c r="H19" s="631"/>
      <c r="I19" s="631"/>
      <c r="J19" s="631"/>
      <c r="K19" s="631"/>
      <c r="L19" s="81"/>
    </row>
    <row r="20" spans="1:12" ht="7.5" customHeight="1">
      <c r="A20" s="81"/>
      <c r="B20" s="194"/>
      <c r="C20" s="194"/>
      <c r="D20" s="194"/>
      <c r="E20" s="194"/>
      <c r="F20" s="194"/>
      <c r="G20" s="194"/>
      <c r="H20" s="194"/>
      <c r="I20" s="194"/>
      <c r="J20" s="194"/>
      <c r="K20" s="194"/>
      <c r="L20" s="81"/>
    </row>
    <row r="21" spans="1:12" ht="29.25" customHeight="1">
      <c r="A21" s="81"/>
      <c r="B21" s="194"/>
      <c r="C21" s="194"/>
      <c r="D21" s="631" t="s">
        <v>856</v>
      </c>
      <c r="E21" s="631"/>
      <c r="F21" s="631"/>
      <c r="G21" s="631"/>
      <c r="H21" s="631"/>
      <c r="I21" s="631"/>
      <c r="J21" s="631"/>
      <c r="K21" s="631"/>
      <c r="L21" s="81"/>
    </row>
    <row r="22" spans="1:12" ht="7.5" customHeight="1">
      <c r="A22" s="81"/>
      <c r="B22" s="194"/>
      <c r="C22" s="81"/>
      <c r="D22" s="81"/>
      <c r="E22" s="81"/>
      <c r="F22" s="81"/>
      <c r="G22" s="81"/>
      <c r="H22" s="81"/>
      <c r="I22" s="81"/>
      <c r="J22" s="81"/>
      <c r="K22" s="81"/>
      <c r="L22" s="81"/>
    </row>
    <row r="23" spans="1:12" ht="29.25" customHeight="1">
      <c r="A23" s="81"/>
      <c r="B23" s="194"/>
      <c r="C23" s="194"/>
      <c r="D23" s="631" t="s">
        <v>857</v>
      </c>
      <c r="E23" s="631"/>
      <c r="F23" s="631"/>
      <c r="G23" s="631"/>
      <c r="H23" s="631"/>
      <c r="I23" s="631"/>
      <c r="J23" s="631"/>
      <c r="K23" s="631"/>
      <c r="L23" s="81"/>
    </row>
    <row r="24" spans="1:12" ht="7.5" customHeight="1">
      <c r="A24" s="81"/>
      <c r="B24" s="194"/>
      <c r="C24" s="81"/>
      <c r="D24" s="81"/>
      <c r="E24" s="81"/>
      <c r="F24" s="81"/>
      <c r="G24" s="81"/>
      <c r="H24" s="81"/>
      <c r="I24" s="81"/>
      <c r="J24" s="81"/>
      <c r="K24" s="81"/>
      <c r="L24" s="81"/>
    </row>
    <row r="25" spans="1:12" ht="25.15" customHeight="1">
      <c r="A25" s="81"/>
      <c r="B25" s="196"/>
      <c r="C25" s="501" t="s">
        <v>851</v>
      </c>
      <c r="D25" s="501"/>
      <c r="E25" s="501"/>
      <c r="F25" s="501"/>
      <c r="G25" s="501"/>
      <c r="H25" s="501"/>
      <c r="I25" s="501"/>
      <c r="J25" s="501"/>
      <c r="K25" s="501"/>
      <c r="L25" s="81"/>
    </row>
    <row r="26" spans="1:12" ht="7.5" customHeight="1">
      <c r="A26" s="81"/>
      <c r="B26" s="196"/>
      <c r="C26" s="81"/>
      <c r="D26" s="81"/>
      <c r="E26" s="81"/>
      <c r="F26" s="81"/>
      <c r="G26" s="81"/>
      <c r="H26" s="81"/>
      <c r="I26" s="81"/>
      <c r="J26" s="81"/>
      <c r="K26" s="81"/>
      <c r="L26" s="81"/>
    </row>
    <row r="27" spans="1:12" ht="28.9" customHeight="1">
      <c r="A27" s="81"/>
      <c r="B27" s="197"/>
      <c r="C27" s="81"/>
      <c r="D27" s="631" t="s">
        <v>858</v>
      </c>
      <c r="E27" s="631"/>
      <c r="F27" s="631"/>
      <c r="G27" s="631"/>
      <c r="H27" s="631"/>
      <c r="I27" s="631"/>
      <c r="J27" s="631"/>
      <c r="K27" s="631"/>
      <c r="L27" s="81"/>
    </row>
    <row r="28" spans="1:12" ht="7.15" customHeight="1">
      <c r="A28" s="81"/>
      <c r="B28" s="198"/>
      <c r="C28" s="81"/>
      <c r="D28" s="81"/>
      <c r="E28" s="81"/>
      <c r="F28" s="81"/>
      <c r="G28" s="81"/>
      <c r="H28" s="81"/>
      <c r="I28" s="81"/>
      <c r="J28" s="81"/>
      <c r="K28" s="81"/>
      <c r="L28" s="81"/>
    </row>
    <row r="29" spans="1:12" ht="28.9" customHeight="1">
      <c r="A29" s="81"/>
      <c r="B29" s="203"/>
      <c r="C29" s="203"/>
      <c r="D29" s="631" t="s">
        <v>859</v>
      </c>
      <c r="E29" s="631"/>
      <c r="F29" s="631"/>
      <c r="G29" s="631"/>
      <c r="H29" s="631"/>
      <c r="I29" s="631"/>
      <c r="J29" s="631"/>
      <c r="K29" s="631"/>
      <c r="L29" s="81"/>
    </row>
    <row r="30" spans="1:12" ht="7.5" customHeight="1">
      <c r="A30" s="81"/>
      <c r="B30" s="198"/>
      <c r="C30" s="81"/>
      <c r="D30" s="81"/>
      <c r="E30" s="81"/>
      <c r="F30" s="81"/>
      <c r="G30" s="81"/>
      <c r="H30" s="81"/>
      <c r="I30" s="81"/>
      <c r="J30" s="81"/>
      <c r="K30" s="81"/>
      <c r="L30" s="81"/>
    </row>
    <row r="31" spans="1:12" ht="42" customHeight="1">
      <c r="A31" s="81"/>
      <c r="B31" s="197"/>
      <c r="C31" s="636" t="s">
        <v>852</v>
      </c>
      <c r="D31" s="636"/>
      <c r="E31" s="636"/>
      <c r="F31" s="636"/>
      <c r="G31" s="636"/>
      <c r="H31" s="636"/>
      <c r="I31" s="636"/>
      <c r="J31" s="636"/>
      <c r="K31" s="636"/>
      <c r="L31" s="81"/>
    </row>
    <row r="32" spans="1:12" ht="7.5" customHeight="1">
      <c r="A32" s="81"/>
      <c r="B32" s="197"/>
      <c r="C32" s="81"/>
      <c r="D32" s="81"/>
      <c r="E32" s="81"/>
      <c r="F32" s="81"/>
      <c r="G32" s="81"/>
      <c r="H32" s="81"/>
      <c r="I32" s="81"/>
      <c r="J32" s="81"/>
      <c r="K32" s="81"/>
      <c r="L32" s="81"/>
    </row>
    <row r="33" spans="1:12" ht="25.15" customHeight="1">
      <c r="A33" s="81"/>
      <c r="B33" s="196"/>
      <c r="C33" s="501" t="s">
        <v>853</v>
      </c>
      <c r="D33" s="501"/>
      <c r="E33" s="501"/>
      <c r="F33" s="501"/>
      <c r="G33" s="501"/>
      <c r="H33" s="501"/>
      <c r="I33" s="501"/>
      <c r="J33" s="501"/>
      <c r="K33" s="501"/>
      <c r="L33" s="81"/>
    </row>
    <row r="34" spans="1:12" ht="7.5" customHeight="1">
      <c r="A34" s="81"/>
      <c r="B34" s="196"/>
      <c r="C34" s="81"/>
      <c r="D34" s="196"/>
      <c r="E34" s="196"/>
      <c r="F34" s="196"/>
      <c r="G34" s="196"/>
      <c r="H34" s="196"/>
      <c r="I34" s="196"/>
      <c r="J34" s="196"/>
      <c r="K34" s="196"/>
      <c r="L34" s="81"/>
    </row>
    <row r="35" spans="1:12" ht="30" customHeight="1">
      <c r="A35" s="81"/>
      <c r="B35" s="197"/>
      <c r="C35" s="637" t="s">
        <v>865</v>
      </c>
      <c r="D35" s="638"/>
      <c r="E35" s="639"/>
      <c r="F35" s="640" t="s">
        <v>843</v>
      </c>
      <c r="G35" s="641"/>
      <c r="H35" s="642"/>
      <c r="I35" s="640" t="s">
        <v>844</v>
      </c>
      <c r="J35" s="641"/>
      <c r="K35" s="642"/>
      <c r="L35" s="81"/>
    </row>
    <row r="36" spans="1:12" ht="23.45" customHeight="1">
      <c r="A36" s="81"/>
      <c r="B36" s="197"/>
      <c r="C36" s="643"/>
      <c r="D36" s="644"/>
      <c r="E36" s="644"/>
      <c r="F36" s="643"/>
      <c r="G36" s="644"/>
      <c r="H36" s="644"/>
      <c r="I36" s="643"/>
      <c r="J36" s="644"/>
      <c r="K36" s="645"/>
      <c r="L36" s="81"/>
    </row>
    <row r="37" spans="1:12" ht="23.45" customHeight="1">
      <c r="A37" s="81"/>
      <c r="B37" s="197"/>
      <c r="C37" s="643"/>
      <c r="D37" s="644"/>
      <c r="E37" s="644"/>
      <c r="F37" s="643"/>
      <c r="G37" s="644"/>
      <c r="H37" s="644"/>
      <c r="I37" s="643"/>
      <c r="J37" s="644"/>
      <c r="K37" s="645"/>
      <c r="L37" s="81"/>
    </row>
    <row r="38" spans="1:12" ht="23.45" customHeight="1">
      <c r="A38" s="81"/>
      <c r="B38" s="197"/>
      <c r="C38" s="643"/>
      <c r="D38" s="644"/>
      <c r="E38" s="644"/>
      <c r="F38" s="643"/>
      <c r="G38" s="644"/>
      <c r="H38" s="644"/>
      <c r="I38" s="643"/>
      <c r="J38" s="644"/>
      <c r="K38" s="645"/>
      <c r="L38" s="81"/>
    </row>
    <row r="39" spans="1:12" ht="23.45" customHeight="1">
      <c r="A39" s="81"/>
      <c r="B39" s="199"/>
      <c r="C39" s="643"/>
      <c r="D39" s="644"/>
      <c r="E39" s="644"/>
      <c r="F39" s="643"/>
      <c r="G39" s="644"/>
      <c r="H39" s="644"/>
      <c r="I39" s="643"/>
      <c r="J39" s="644"/>
      <c r="K39" s="645"/>
      <c r="L39" s="81"/>
    </row>
    <row r="40" spans="1:12" ht="23.45" customHeight="1">
      <c r="A40" s="81"/>
      <c r="B40" s="199"/>
      <c r="C40" s="643"/>
      <c r="D40" s="644"/>
      <c r="E40" s="644"/>
      <c r="F40" s="643"/>
      <c r="G40" s="644"/>
      <c r="H40" s="644"/>
      <c r="I40" s="643"/>
      <c r="J40" s="644"/>
      <c r="K40" s="645"/>
      <c r="L40" s="81"/>
    </row>
    <row r="41" spans="1:12" ht="23.45" customHeight="1">
      <c r="A41" s="81"/>
      <c r="B41" s="199"/>
      <c r="C41" s="643"/>
      <c r="D41" s="644"/>
      <c r="E41" s="644"/>
      <c r="F41" s="643"/>
      <c r="G41" s="644"/>
      <c r="H41" s="644"/>
      <c r="I41" s="643"/>
      <c r="J41" s="644"/>
      <c r="K41" s="645"/>
      <c r="L41" s="81"/>
    </row>
    <row r="42" spans="1:12" ht="23.45" customHeight="1">
      <c r="A42" s="81"/>
      <c r="B42" s="199"/>
      <c r="C42" s="643"/>
      <c r="D42" s="644"/>
      <c r="E42" s="644"/>
      <c r="F42" s="643"/>
      <c r="G42" s="644"/>
      <c r="H42" s="644"/>
      <c r="I42" s="643"/>
      <c r="J42" s="644"/>
      <c r="K42" s="645"/>
      <c r="L42" s="81"/>
    </row>
    <row r="43" spans="1:12" ht="23.45" customHeight="1">
      <c r="A43" s="81"/>
      <c r="B43" s="199"/>
      <c r="C43" s="643"/>
      <c r="D43" s="644"/>
      <c r="E43" s="644"/>
      <c r="F43" s="643"/>
      <c r="G43" s="644"/>
      <c r="H43" s="644"/>
      <c r="I43" s="643"/>
      <c r="J43" s="644"/>
      <c r="K43" s="645"/>
      <c r="L43" s="81"/>
    </row>
    <row r="44" spans="1:12" ht="15" customHeight="1">
      <c r="A44" s="81"/>
      <c r="B44" s="199"/>
      <c r="C44" s="199"/>
      <c r="D44" s="199"/>
      <c r="E44" s="199"/>
      <c r="F44" s="199"/>
      <c r="G44" s="199"/>
      <c r="H44" s="199"/>
      <c r="I44" s="199"/>
      <c r="J44" s="199"/>
      <c r="K44" s="199"/>
      <c r="L44" s="81"/>
    </row>
    <row r="45" spans="1:12">
      <c r="A45" s="81"/>
      <c r="B45" s="200" t="s">
        <v>861</v>
      </c>
      <c r="C45" s="643"/>
      <c r="D45" s="644"/>
      <c r="E45" s="645"/>
      <c r="F45" s="81" t="s">
        <v>860</v>
      </c>
      <c r="G45" s="643"/>
      <c r="H45" s="645"/>
      <c r="I45" s="81" t="s">
        <v>862</v>
      </c>
      <c r="J45" s="646"/>
      <c r="K45" s="647"/>
      <c r="L45" s="81"/>
    </row>
    <row r="46" spans="1:12" ht="15" customHeight="1">
      <c r="A46" s="81"/>
      <c r="B46" s="81"/>
      <c r="C46" s="81"/>
      <c r="D46" s="81"/>
      <c r="E46" s="81"/>
      <c r="F46" s="81"/>
      <c r="G46" s="81"/>
      <c r="H46" s="81"/>
      <c r="I46" s="81"/>
      <c r="J46" s="648"/>
      <c r="K46" s="649"/>
      <c r="L46" s="81"/>
    </row>
    <row r="47" spans="1:12">
      <c r="A47" s="81"/>
      <c r="B47" s="81"/>
      <c r="C47" s="81"/>
      <c r="D47" s="81"/>
      <c r="E47" s="81"/>
      <c r="F47" s="81"/>
      <c r="G47" s="81"/>
      <c r="H47" s="81"/>
      <c r="I47" s="81"/>
      <c r="J47" s="201"/>
      <c r="K47" s="81"/>
      <c r="L47" s="81"/>
    </row>
    <row r="49" customFormat="1"/>
    <row r="50" customFormat="1"/>
    <row r="51" customFormat="1"/>
  </sheetData>
  <sheetProtection algorithmName="SHA-512" hashValue="MrX9bsLzmN58dvelhf86M4zRxrBGfuT4rdKkt1DowXo2Klt2sL9BOiemWSYDb9NbqBXGi9CCCDyw0wEuDQn5rw==" saltValue="kf4hEjOXPFam3casO5f6LQ==" spinCount="100000" sheet="1" objects="1" scenarios="1" selectLockedCells="1"/>
  <mergeCells count="44">
    <mergeCell ref="I41:K41"/>
    <mergeCell ref="I42:K42"/>
    <mergeCell ref="I43:K43"/>
    <mergeCell ref="C40:E40"/>
    <mergeCell ref="C41:E41"/>
    <mergeCell ref="C42:E42"/>
    <mergeCell ref="C43:E43"/>
    <mergeCell ref="F41:H41"/>
    <mergeCell ref="F42:H42"/>
    <mergeCell ref="F43:H43"/>
    <mergeCell ref="F37:H37"/>
    <mergeCell ref="F38:H38"/>
    <mergeCell ref="F39:H39"/>
    <mergeCell ref="F40:H40"/>
    <mergeCell ref="I40:K40"/>
    <mergeCell ref="C35:E35"/>
    <mergeCell ref="F35:H35"/>
    <mergeCell ref="D29:K29"/>
    <mergeCell ref="C45:E45"/>
    <mergeCell ref="G45:H45"/>
    <mergeCell ref="J45:K46"/>
    <mergeCell ref="I35:K35"/>
    <mergeCell ref="C36:E36"/>
    <mergeCell ref="C37:E37"/>
    <mergeCell ref="C38:E38"/>
    <mergeCell ref="C39:E39"/>
    <mergeCell ref="I36:K36"/>
    <mergeCell ref="I38:K38"/>
    <mergeCell ref="I37:K37"/>
    <mergeCell ref="I39:K39"/>
    <mergeCell ref="F36:H36"/>
    <mergeCell ref="D27:K27"/>
    <mergeCell ref="D23:K23"/>
    <mergeCell ref="C25:K25"/>
    <mergeCell ref="C31:K31"/>
    <mergeCell ref="C33:K33"/>
    <mergeCell ref="C5:J5"/>
    <mergeCell ref="C15:K15"/>
    <mergeCell ref="D17:K17"/>
    <mergeCell ref="D19:K19"/>
    <mergeCell ref="D21:K21"/>
    <mergeCell ref="E7:H7"/>
    <mergeCell ref="E9:H9"/>
    <mergeCell ref="C13:K13"/>
  </mergeCells>
  <printOptions horizontalCentered="1"/>
  <pageMargins left="0.23622047244094491" right="0.23622047244094491" top="0.43307086614173229" bottom="0.19685039370078741" header="0.19685039370078741" footer="0.19685039370078741"/>
  <pageSetup paperSize="9" scale="89" orientation="portrait" r:id="rId1"/>
  <headerFooter>
    <oddHeader>&amp;RDA_ACH_IF_05 Revision B</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2">
    <pageSetUpPr fitToPage="1"/>
  </sheetPr>
  <dimension ref="A1:AN66"/>
  <sheetViews>
    <sheetView zoomScaleNormal="100" workbookViewId="0">
      <selection activeCell="AF3" sqref="AF3:AK4"/>
    </sheetView>
  </sheetViews>
  <sheetFormatPr baseColWidth="10" defaultColWidth="2.7109375" defaultRowHeight="14.1" customHeight="1"/>
  <cols>
    <col min="1" max="12" width="2.7109375" style="7"/>
    <col min="13" max="13" width="2.5703125" style="7" customWidth="1"/>
    <col min="14" max="16384" width="2.7109375" style="7"/>
  </cols>
  <sheetData>
    <row r="1" spans="1:37" ht="19.5" customHeight="1" thickBot="1">
      <c r="A1" s="807"/>
      <c r="B1" s="808"/>
      <c r="C1" s="808"/>
      <c r="D1" s="808"/>
      <c r="E1" s="808"/>
      <c r="F1" s="809"/>
      <c r="G1" s="800" t="s">
        <v>90</v>
      </c>
      <c r="H1" s="801"/>
      <c r="I1" s="801"/>
      <c r="J1" s="801"/>
      <c r="K1" s="801"/>
      <c r="L1" s="801"/>
      <c r="M1" s="801"/>
      <c r="N1" s="801"/>
      <c r="O1" s="801"/>
      <c r="P1" s="801"/>
      <c r="Q1" s="801"/>
      <c r="R1" s="801"/>
      <c r="S1" s="801"/>
      <c r="T1" s="801"/>
      <c r="U1" s="801"/>
      <c r="V1" s="801"/>
      <c r="W1" s="801"/>
      <c r="X1" s="801"/>
      <c r="Y1" s="801"/>
      <c r="Z1" s="801"/>
      <c r="AA1" s="801"/>
      <c r="AB1" s="801"/>
      <c r="AC1" s="801"/>
      <c r="AD1" s="801"/>
      <c r="AE1" s="802"/>
      <c r="AF1" s="821" t="s">
        <v>12</v>
      </c>
      <c r="AG1" s="822"/>
      <c r="AH1" s="822"/>
      <c r="AI1" s="822"/>
      <c r="AJ1" s="822"/>
      <c r="AK1" s="823"/>
    </row>
    <row r="2" spans="1:37" ht="9" customHeight="1">
      <c r="A2" s="810"/>
      <c r="B2" s="811"/>
      <c r="C2" s="811"/>
      <c r="D2" s="811"/>
      <c r="E2" s="811"/>
      <c r="F2" s="812"/>
      <c r="G2" s="8"/>
      <c r="H2" s="9"/>
      <c r="I2" s="9"/>
      <c r="J2" s="9"/>
      <c r="K2" s="9"/>
      <c r="L2" s="9"/>
      <c r="M2" s="9"/>
      <c r="N2" s="9"/>
      <c r="O2" s="9"/>
      <c r="P2" s="9"/>
      <c r="Q2" s="9"/>
      <c r="R2" s="9"/>
      <c r="S2" s="9"/>
      <c r="T2" s="9"/>
      <c r="U2" s="819" t="s">
        <v>91</v>
      </c>
      <c r="V2" s="819"/>
      <c r="W2" s="819"/>
      <c r="X2" s="819"/>
      <c r="Y2" s="819"/>
      <c r="Z2" s="819"/>
      <c r="AA2" s="819"/>
      <c r="AB2" s="819"/>
      <c r="AC2" s="819"/>
      <c r="AD2" s="819"/>
      <c r="AE2" s="820"/>
      <c r="AF2" s="824"/>
      <c r="AG2" s="825"/>
      <c r="AH2" s="825"/>
      <c r="AI2" s="825"/>
      <c r="AJ2" s="825"/>
      <c r="AK2" s="826"/>
    </row>
    <row r="3" spans="1:37" ht="11.1" customHeight="1">
      <c r="A3" s="810"/>
      <c r="B3" s="811"/>
      <c r="C3" s="811"/>
      <c r="D3" s="811"/>
      <c r="E3" s="811"/>
      <c r="F3" s="812"/>
      <c r="G3" s="10"/>
      <c r="H3" s="11"/>
      <c r="I3" s="740" t="s">
        <v>92</v>
      </c>
      <c r="J3" s="740"/>
      <c r="K3" s="740"/>
      <c r="L3" s="740"/>
      <c r="M3" s="740"/>
      <c r="N3" s="11"/>
      <c r="O3" s="740" t="s">
        <v>93</v>
      </c>
      <c r="P3" s="740"/>
      <c r="Q3" s="740"/>
      <c r="R3" s="740"/>
      <c r="S3" s="740"/>
      <c r="T3" s="740"/>
      <c r="U3" s="819"/>
      <c r="V3" s="819"/>
      <c r="W3" s="819"/>
      <c r="X3" s="819"/>
      <c r="Y3" s="819"/>
      <c r="Z3" s="819"/>
      <c r="AA3" s="819"/>
      <c r="AB3" s="819"/>
      <c r="AC3" s="819"/>
      <c r="AD3" s="819"/>
      <c r="AE3" s="820"/>
      <c r="AF3" s="827"/>
      <c r="AG3" s="828"/>
      <c r="AH3" s="828"/>
      <c r="AI3" s="828"/>
      <c r="AJ3" s="828"/>
      <c r="AK3" s="829"/>
    </row>
    <row r="4" spans="1:37" ht="16.899999999999999" customHeight="1" thickBot="1">
      <c r="A4" s="813"/>
      <c r="B4" s="814"/>
      <c r="C4" s="814"/>
      <c r="D4" s="814"/>
      <c r="E4" s="814"/>
      <c r="F4" s="815"/>
      <c r="G4" s="12"/>
      <c r="H4" s="13"/>
      <c r="I4" s="13"/>
      <c r="J4" s="13"/>
      <c r="K4" s="13"/>
      <c r="L4" s="13"/>
      <c r="M4" s="13"/>
      <c r="N4" s="13"/>
      <c r="O4" s="13"/>
      <c r="P4" s="13"/>
      <c r="Q4" s="13"/>
      <c r="R4" s="13"/>
      <c r="S4" s="13"/>
      <c r="T4" s="13"/>
      <c r="U4" s="817" t="s">
        <v>94</v>
      </c>
      <c r="V4" s="817"/>
      <c r="W4" s="817"/>
      <c r="X4" s="817"/>
      <c r="Y4" s="817"/>
      <c r="Z4" s="817"/>
      <c r="AA4" s="817"/>
      <c r="AB4" s="817"/>
      <c r="AC4" s="817"/>
      <c r="AD4" s="817"/>
      <c r="AE4" s="818"/>
      <c r="AF4" s="830"/>
      <c r="AG4" s="831"/>
      <c r="AH4" s="831"/>
      <c r="AI4" s="831"/>
      <c r="AJ4" s="831"/>
      <c r="AK4" s="832"/>
    </row>
    <row r="5" spans="1:37" ht="13.9" customHeight="1" thickBot="1">
      <c r="A5" s="816" t="s">
        <v>95</v>
      </c>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7"/>
    </row>
    <row r="6" spans="1:37" ht="25.15" customHeight="1" thickBot="1">
      <c r="A6" s="695" t="s">
        <v>96</v>
      </c>
      <c r="B6" s="696"/>
      <c r="C6" s="696"/>
      <c r="D6" s="696"/>
      <c r="E6" s="696"/>
      <c r="F6" s="833"/>
      <c r="G6" s="833"/>
      <c r="H6" s="833"/>
      <c r="I6" s="833"/>
      <c r="J6" s="833"/>
      <c r="K6" s="833"/>
      <c r="L6" s="833"/>
      <c r="M6" s="834" t="s">
        <v>97</v>
      </c>
      <c r="N6" s="834"/>
      <c r="O6" s="834"/>
      <c r="P6" s="835"/>
      <c r="Q6" s="835"/>
      <c r="R6" s="835"/>
      <c r="S6" s="835"/>
      <c r="T6" s="835"/>
      <c r="U6" s="835"/>
      <c r="V6" s="835"/>
      <c r="W6" s="835"/>
      <c r="X6" s="835"/>
      <c r="Y6" s="835"/>
      <c r="Z6" s="834" t="s">
        <v>35</v>
      </c>
      <c r="AA6" s="834"/>
      <c r="AB6" s="835"/>
      <c r="AC6" s="835"/>
      <c r="AD6" s="835"/>
      <c r="AE6" s="835"/>
      <c r="AF6" s="835"/>
      <c r="AG6" s="835"/>
      <c r="AH6" s="835"/>
      <c r="AI6" s="835"/>
      <c r="AJ6" s="835"/>
      <c r="AK6" s="836"/>
    </row>
    <row r="7" spans="1:37" ht="14.1" customHeight="1" thickBot="1">
      <c r="A7" s="816" t="s">
        <v>13</v>
      </c>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6"/>
      <c r="AK7" s="687"/>
    </row>
    <row r="8" spans="1:37" ht="14.1" customHeight="1">
      <c r="A8" s="837" t="s">
        <v>14</v>
      </c>
      <c r="B8" s="838"/>
      <c r="C8" s="838"/>
      <c r="D8" s="838"/>
      <c r="E8" s="838"/>
      <c r="F8" s="838"/>
      <c r="G8" s="838"/>
      <c r="H8" s="805">
        <f>nom_entreprise</f>
        <v>0</v>
      </c>
      <c r="I8" s="805"/>
      <c r="J8" s="805"/>
      <c r="K8" s="805"/>
      <c r="L8" s="805"/>
      <c r="M8" s="805"/>
      <c r="N8" s="805"/>
      <c r="O8" s="805"/>
      <c r="P8" s="805"/>
      <c r="Q8" s="805"/>
      <c r="R8" s="805"/>
      <c r="S8" s="805"/>
      <c r="T8" s="805"/>
      <c r="U8" s="805"/>
      <c r="V8" s="805"/>
      <c r="W8" s="805"/>
      <c r="X8" s="805"/>
      <c r="Y8" s="805"/>
      <c r="Z8" s="805"/>
      <c r="AA8" s="805"/>
      <c r="AB8" s="805"/>
      <c r="AC8" s="805"/>
      <c r="AD8" s="805"/>
      <c r="AE8" s="805"/>
      <c r="AF8" s="805"/>
      <c r="AG8" s="805"/>
      <c r="AH8" s="805"/>
      <c r="AI8" s="805"/>
      <c r="AJ8" s="805"/>
      <c r="AK8" s="806"/>
    </row>
    <row r="9" spans="1:37" ht="14.1" customHeight="1">
      <c r="A9" s="664" t="s">
        <v>105</v>
      </c>
      <c r="B9" s="665"/>
      <c r="C9" s="665"/>
      <c r="D9" s="665"/>
      <c r="E9" s="665"/>
      <c r="F9" s="665"/>
      <c r="G9" s="665"/>
      <c r="H9" s="666" t="str">
        <f>CONCATENATE('1 QUESTIONNAIRE DE BASE'!N32,'1 QUESTIONNAIRE DE BASE'!O32,'1 QUESTIONNAIRE DE BASE'!P32,'1 QUESTIONNAIRE DE BASE'!Q32,'1 QUESTIONNAIRE DE BASE'!R32,'1 QUESTIONNAIRE DE BASE'!S32,'1 QUESTIONNAIRE DE BASE'!T32,'1 QUESTIONNAIRE DE BASE'!U32,'1 QUESTIONNAIRE DE BASE'!V32,'1 QUESTIONNAIRE DE BASE'!W32,'1 QUESTIONNAIRE DE BASE'!X32,'1 QUESTIONNAIRE DE BASE'!Y32,'1 QUESTIONNAIRE DE BASE'!Z32)</f>
        <v/>
      </c>
      <c r="I9" s="666"/>
      <c r="J9" s="666"/>
      <c r="K9" s="666"/>
      <c r="L9" s="666"/>
      <c r="M9" s="666"/>
      <c r="N9" s="666"/>
      <c r="O9" s="666"/>
      <c r="P9" s="666"/>
      <c r="Q9" s="666"/>
      <c r="R9" s="666"/>
      <c r="S9" s="666"/>
      <c r="T9" s="666"/>
      <c r="U9" s="666"/>
      <c r="V9" s="666"/>
      <c r="W9" s="666"/>
      <c r="X9" s="666"/>
      <c r="Y9" s="666"/>
      <c r="Z9" s="654" t="s">
        <v>76</v>
      </c>
      <c r="AA9" s="654"/>
      <c r="AB9" s="654"/>
      <c r="AC9" s="654"/>
      <c r="AD9" s="657" t="s">
        <v>73</v>
      </c>
      <c r="AE9" s="657"/>
      <c r="AF9" s="657"/>
      <c r="AG9" s="657"/>
      <c r="AH9" s="658" t="s">
        <v>74</v>
      </c>
      <c r="AI9" s="658"/>
      <c r="AJ9" s="658"/>
      <c r="AK9" s="659"/>
    </row>
    <row r="10" spans="1:37" ht="14.1" customHeight="1">
      <c r="A10" s="650" t="s">
        <v>106</v>
      </c>
      <c r="B10" s="651"/>
      <c r="C10" s="651"/>
      <c r="D10" s="651"/>
      <c r="E10" s="651"/>
      <c r="F10" s="651"/>
      <c r="G10" s="651"/>
      <c r="H10" s="666" t="str">
        <f>CONCATENATE('1 QUESTIONNAIRE DE BASE'!F34,'1 QUESTIONNAIRE DE BASE'!G34,'1 QUESTIONNAIRE DE BASE'!H34,'1 QUESTIONNAIRE DE BASE'!I34,'1 QUESTIONNAIRE DE BASE'!J34,'1 QUESTIONNAIRE DE BASE'!K34,'1 QUESTIONNAIRE DE BASE'!L34,'1 QUESTIONNAIRE DE BASE'!M34,'1 QUESTIONNAIRE DE BASE'!N34,'1 QUESTIONNAIRE DE BASE'!O34,'1 QUESTIONNAIRE DE BASE'!P34,'1 QUESTIONNAIRE DE BASE'!Q34,'1 QUESTIONNAIRE DE BASE'!R34,'1 QUESTIONNAIRE DE BASE'!S34)</f>
        <v/>
      </c>
      <c r="I10" s="666"/>
      <c r="J10" s="666"/>
      <c r="K10" s="666"/>
      <c r="L10" s="666"/>
      <c r="M10" s="666"/>
      <c r="N10" s="666"/>
      <c r="O10" s="666"/>
      <c r="P10" s="666"/>
      <c r="Q10" s="666"/>
      <c r="R10" s="666"/>
      <c r="S10" s="666"/>
      <c r="T10" s="666"/>
      <c r="U10" s="666"/>
      <c r="V10" s="666"/>
      <c r="W10" s="666"/>
      <c r="X10" s="666"/>
      <c r="Y10" s="666"/>
      <c r="Z10" s="661" t="s">
        <v>107</v>
      </c>
      <c r="AA10" s="661"/>
      <c r="AB10" s="661"/>
      <c r="AC10" s="661"/>
      <c r="AD10" s="655" t="str">
        <f>CONCATENATE('1 QUESTIONNAIRE DE BASE'!AA34,'1 QUESTIONNAIRE DE BASE'!AB34,'1 QUESTIONNAIRE DE BASE'!AC34,'1 QUESTIONNAIRE DE BASE'!AD34,'1 QUESTIONNAIRE DE BASE'!AE34)</f>
        <v/>
      </c>
      <c r="AE10" s="655"/>
      <c r="AF10" s="655"/>
      <c r="AG10" s="655"/>
      <c r="AH10" s="655"/>
      <c r="AI10" s="655"/>
      <c r="AJ10" s="655"/>
      <c r="AK10" s="656"/>
    </row>
    <row r="11" spans="1:37" ht="14.1" customHeight="1">
      <c r="A11" s="660" t="s">
        <v>146</v>
      </c>
      <c r="B11" s="661"/>
      <c r="C11" s="661"/>
      <c r="D11" s="661"/>
      <c r="E11" s="661"/>
      <c r="F11" s="661"/>
      <c r="G11" s="661"/>
      <c r="H11" s="655">
        <f>forme_juridique</f>
        <v>0</v>
      </c>
      <c r="I11" s="655"/>
      <c r="J11" s="655"/>
      <c r="K11" s="655"/>
      <c r="L11" s="655"/>
      <c r="M11" s="655"/>
      <c r="N11" s="655"/>
      <c r="O11" s="655"/>
      <c r="P11" s="655"/>
      <c r="Q11" s="655"/>
      <c r="R11" s="655"/>
      <c r="S11" s="655"/>
      <c r="T11" s="655"/>
      <c r="U11" s="655"/>
      <c r="V11" s="655"/>
      <c r="W11" s="655"/>
      <c r="X11" s="655"/>
      <c r="Y11" s="655"/>
      <c r="Z11" s="661" t="s">
        <v>98</v>
      </c>
      <c r="AA11" s="661"/>
      <c r="AB11" s="661"/>
      <c r="AC11" s="661"/>
      <c r="AD11" s="655">
        <f>IF('1 QUESTIONNAIRE DE BASE'!L36=TRUE,"EUR",IF('1 QUESTIONNAIRE DE BASE'!O36=TRUE,"USD",IF('1 QUESTIONNAIRE DE BASE'!R36=TRUE,"CHF",'1 QUESTIONNAIRE DE BASE'!Z36)))</f>
        <v>0</v>
      </c>
      <c r="AE11" s="655"/>
      <c r="AF11" s="655"/>
      <c r="AG11" s="655"/>
      <c r="AH11" s="655"/>
      <c r="AI11" s="655"/>
      <c r="AJ11" s="655"/>
      <c r="AK11" s="656"/>
    </row>
    <row r="12" spans="1:37" ht="14.1" customHeight="1">
      <c r="A12" s="662" t="s">
        <v>26</v>
      </c>
      <c r="B12" s="654"/>
      <c r="C12" s="654"/>
      <c r="D12" s="655">
        <f>adresse</f>
        <v>0</v>
      </c>
      <c r="E12" s="655"/>
      <c r="F12" s="655"/>
      <c r="G12" s="655"/>
      <c r="H12" s="655"/>
      <c r="I12" s="655"/>
      <c r="J12" s="655"/>
      <c r="K12" s="655"/>
      <c r="L12" s="655"/>
      <c r="M12" s="655"/>
      <c r="N12" s="655"/>
      <c r="O12" s="655"/>
      <c r="P12" s="655"/>
      <c r="Q12" s="655"/>
      <c r="R12" s="655"/>
      <c r="S12" s="655"/>
      <c r="T12" s="655"/>
      <c r="U12" s="655"/>
      <c r="V12" s="655"/>
      <c r="W12" s="655"/>
      <c r="X12" s="655"/>
      <c r="Y12" s="655"/>
      <c r="Z12" s="839" t="s">
        <v>100</v>
      </c>
      <c r="AA12" s="839"/>
      <c r="AB12" s="839"/>
      <c r="AC12" s="839"/>
      <c r="AD12" s="655">
        <f>effectif_N</f>
        <v>0</v>
      </c>
      <c r="AE12" s="655"/>
      <c r="AF12" s="655"/>
      <c r="AG12" s="655"/>
      <c r="AH12" s="655"/>
      <c r="AI12" s="655"/>
      <c r="AJ12" s="655"/>
      <c r="AK12" s="656"/>
    </row>
    <row r="13" spans="1:37" ht="14.1" customHeight="1">
      <c r="A13" s="662"/>
      <c r="B13" s="654"/>
      <c r="C13" s="654"/>
      <c r="D13" s="655"/>
      <c r="E13" s="655"/>
      <c r="F13" s="655"/>
      <c r="G13" s="655"/>
      <c r="H13" s="655"/>
      <c r="I13" s="655"/>
      <c r="J13" s="655"/>
      <c r="K13" s="655"/>
      <c r="L13" s="655"/>
      <c r="M13" s="655"/>
      <c r="N13" s="655"/>
      <c r="O13" s="655"/>
      <c r="P13" s="655"/>
      <c r="Q13" s="655"/>
      <c r="R13" s="655"/>
      <c r="S13" s="655"/>
      <c r="T13" s="655"/>
      <c r="U13" s="655"/>
      <c r="V13" s="655"/>
      <c r="W13" s="655"/>
      <c r="X13" s="655"/>
      <c r="Y13" s="655"/>
      <c r="Z13" s="651" t="s">
        <v>99</v>
      </c>
      <c r="AA13" s="651"/>
      <c r="AB13" s="651"/>
      <c r="AC13" s="651"/>
      <c r="AD13" s="651"/>
      <c r="AE13" s="803">
        <f>CAA</f>
        <v>0</v>
      </c>
      <c r="AF13" s="803"/>
      <c r="AG13" s="803"/>
      <c r="AH13" s="803"/>
      <c r="AI13" s="803"/>
      <c r="AJ13" s="803"/>
      <c r="AK13" s="804"/>
    </row>
    <row r="14" spans="1:37" ht="14.1" customHeight="1">
      <c r="A14" s="650" t="s">
        <v>818</v>
      </c>
      <c r="B14" s="651"/>
      <c r="C14" s="651"/>
      <c r="D14" s="655">
        <f>code_postal</f>
        <v>0</v>
      </c>
      <c r="E14" s="655"/>
      <c r="F14" s="655"/>
      <c r="G14" s="655"/>
      <c r="H14" s="655"/>
      <c r="I14" s="655"/>
      <c r="J14" s="655"/>
      <c r="K14" s="655"/>
      <c r="L14" s="655"/>
      <c r="M14" s="655"/>
      <c r="N14" s="651" t="s">
        <v>101</v>
      </c>
      <c r="O14" s="651"/>
      <c r="P14" s="651"/>
      <c r="Q14" s="655">
        <f>ville</f>
        <v>0</v>
      </c>
      <c r="R14" s="655"/>
      <c r="S14" s="655"/>
      <c r="T14" s="655"/>
      <c r="U14" s="655"/>
      <c r="V14" s="655"/>
      <c r="W14" s="655"/>
      <c r="X14" s="655"/>
      <c r="Y14" s="655"/>
      <c r="Z14" s="655"/>
      <c r="AA14" s="655"/>
      <c r="AB14" s="655"/>
      <c r="AC14" s="655"/>
      <c r="AD14" s="655"/>
      <c r="AE14" s="655"/>
      <c r="AF14" s="655"/>
      <c r="AG14" s="655"/>
      <c r="AH14" s="655"/>
      <c r="AI14" s="655"/>
      <c r="AJ14" s="655"/>
      <c r="AK14" s="656"/>
    </row>
    <row r="15" spans="1:37" ht="14.1" customHeight="1">
      <c r="A15" s="650" t="s">
        <v>102</v>
      </c>
      <c r="B15" s="651"/>
      <c r="C15" s="651"/>
      <c r="D15" s="655">
        <f>pays</f>
        <v>0</v>
      </c>
      <c r="E15" s="655"/>
      <c r="F15" s="655"/>
      <c r="G15" s="655"/>
      <c r="H15" s="655"/>
      <c r="I15" s="655"/>
      <c r="J15" s="655"/>
      <c r="K15" s="655"/>
      <c r="L15" s="655"/>
      <c r="M15" s="655"/>
      <c r="N15" s="651" t="s">
        <v>24</v>
      </c>
      <c r="O15" s="651"/>
      <c r="P15" s="651"/>
      <c r="Q15" s="655">
        <f>adresse_email</f>
        <v>0</v>
      </c>
      <c r="R15" s="655"/>
      <c r="S15" s="655"/>
      <c r="T15" s="655"/>
      <c r="U15" s="655"/>
      <c r="V15" s="655"/>
      <c r="W15" s="655"/>
      <c r="X15" s="655"/>
      <c r="Y15" s="655"/>
      <c r="Z15" s="655"/>
      <c r="AA15" s="655"/>
      <c r="AB15" s="655"/>
      <c r="AC15" s="655"/>
      <c r="AD15" s="655"/>
      <c r="AE15" s="655"/>
      <c r="AF15" s="655"/>
      <c r="AG15" s="655"/>
      <c r="AH15" s="655"/>
      <c r="AI15" s="655"/>
      <c r="AJ15" s="655"/>
      <c r="AK15" s="656"/>
    </row>
    <row r="16" spans="1:37" ht="14.1" customHeight="1" thickBot="1">
      <c r="A16" s="652" t="s">
        <v>103</v>
      </c>
      <c r="B16" s="653"/>
      <c r="C16" s="653"/>
      <c r="D16" s="663" t="e">
        <f>CONCATENATE(indicatif,téléphone)</f>
        <v>#N/A</v>
      </c>
      <c r="E16" s="663"/>
      <c r="F16" s="663"/>
      <c r="G16" s="663"/>
      <c r="H16" s="663"/>
      <c r="I16" s="663"/>
      <c r="J16" s="663"/>
      <c r="K16" s="663"/>
      <c r="L16" s="663"/>
      <c r="M16" s="663"/>
      <c r="N16" s="653" t="s">
        <v>104</v>
      </c>
      <c r="O16" s="653"/>
      <c r="P16" s="653"/>
      <c r="Q16" s="653"/>
      <c r="R16" s="653"/>
      <c r="S16" s="667" t="str">
        <f>site_internet</f>
        <v>http://</v>
      </c>
      <c r="T16" s="667"/>
      <c r="U16" s="667"/>
      <c r="V16" s="667"/>
      <c r="W16" s="667"/>
      <c r="X16" s="667"/>
      <c r="Y16" s="667"/>
      <c r="Z16" s="667"/>
      <c r="AA16" s="667"/>
      <c r="AB16" s="667"/>
      <c r="AC16" s="667"/>
      <c r="AD16" s="667"/>
      <c r="AE16" s="667"/>
      <c r="AF16" s="667"/>
      <c r="AG16" s="667"/>
      <c r="AH16" s="667"/>
      <c r="AI16" s="667"/>
      <c r="AJ16" s="667"/>
      <c r="AK16" s="668"/>
    </row>
    <row r="17" spans="1:37" ht="14.1" customHeight="1" thickBot="1">
      <c r="A17" s="842" t="s">
        <v>108</v>
      </c>
      <c r="B17" s="843"/>
      <c r="C17" s="843"/>
      <c r="D17" s="843"/>
      <c r="E17" s="843"/>
      <c r="F17" s="843"/>
      <c r="G17" s="843"/>
      <c r="H17" s="843"/>
      <c r="I17" s="843"/>
      <c r="J17" s="843"/>
      <c r="K17" s="843"/>
      <c r="L17" s="843"/>
      <c r="M17" s="843"/>
      <c r="N17" s="843"/>
      <c r="O17" s="843"/>
      <c r="P17" s="843"/>
      <c r="Q17" s="843"/>
      <c r="R17" s="843"/>
      <c r="S17" s="843"/>
      <c r="T17" s="843"/>
      <c r="U17" s="843"/>
      <c r="V17" s="843"/>
      <c r="W17" s="843"/>
      <c r="X17" s="843"/>
      <c r="Y17" s="843"/>
      <c r="Z17" s="843"/>
      <c r="AA17" s="843"/>
      <c r="AB17" s="843"/>
      <c r="AC17" s="843"/>
      <c r="AD17" s="843"/>
      <c r="AE17" s="843"/>
      <c r="AF17" s="843"/>
      <c r="AG17" s="843"/>
      <c r="AH17" s="843"/>
      <c r="AI17" s="843"/>
      <c r="AJ17" s="843"/>
      <c r="AK17" s="844"/>
    </row>
    <row r="18" spans="1:37" ht="14.1" customHeight="1">
      <c r="A18" s="796" t="s">
        <v>60</v>
      </c>
      <c r="B18" s="852"/>
      <c r="C18" s="852"/>
      <c r="D18" s="852"/>
      <c r="E18" s="852"/>
      <c r="F18" s="852"/>
      <c r="G18" s="852"/>
      <c r="H18" s="853"/>
      <c r="I18" s="857" t="s">
        <v>33</v>
      </c>
      <c r="J18" s="685"/>
      <c r="K18" s="685"/>
      <c r="L18" s="685"/>
      <c r="M18" s="685"/>
      <c r="N18" s="840">
        <f>direction_générale_nom</f>
        <v>0</v>
      </c>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1"/>
    </row>
    <row r="19" spans="1:37" ht="14.1" customHeight="1">
      <c r="A19" s="854"/>
      <c r="B19" s="855"/>
      <c r="C19" s="855"/>
      <c r="D19" s="855"/>
      <c r="E19" s="855"/>
      <c r="F19" s="855"/>
      <c r="G19" s="855"/>
      <c r="H19" s="856"/>
      <c r="I19" s="715" t="s">
        <v>103</v>
      </c>
      <c r="J19" s="672"/>
      <c r="K19" s="716">
        <f>direction_générale_tel</f>
        <v>0</v>
      </c>
      <c r="L19" s="716"/>
      <c r="M19" s="716"/>
      <c r="N19" s="716"/>
      <c r="O19" s="716"/>
      <c r="P19" s="716"/>
      <c r="Q19" s="716"/>
      <c r="R19" s="716"/>
      <c r="S19" s="846" t="s">
        <v>24</v>
      </c>
      <c r="T19" s="769"/>
      <c r="U19" s="769"/>
      <c r="V19" s="716">
        <f>direction_générale_mail</f>
        <v>0</v>
      </c>
      <c r="W19" s="716"/>
      <c r="X19" s="716"/>
      <c r="Y19" s="716"/>
      <c r="Z19" s="716"/>
      <c r="AA19" s="716"/>
      <c r="AB19" s="716"/>
      <c r="AC19" s="716"/>
      <c r="AD19" s="716"/>
      <c r="AE19" s="716"/>
      <c r="AF19" s="716"/>
      <c r="AG19" s="716"/>
      <c r="AH19" s="716"/>
      <c r="AI19" s="716"/>
      <c r="AJ19" s="716"/>
      <c r="AK19" s="792"/>
    </row>
    <row r="20" spans="1:37" ht="14.1" customHeight="1">
      <c r="A20" s="845" t="s">
        <v>109</v>
      </c>
      <c r="B20" s="794"/>
      <c r="C20" s="794"/>
      <c r="D20" s="794"/>
      <c r="E20" s="794"/>
      <c r="F20" s="794"/>
      <c r="G20" s="794"/>
      <c r="H20" s="795"/>
      <c r="I20" s="846" t="s">
        <v>33</v>
      </c>
      <c r="J20" s="769"/>
      <c r="K20" s="769"/>
      <c r="L20" s="769"/>
      <c r="M20" s="769"/>
      <c r="N20" s="713">
        <f>commercial_nom</f>
        <v>0</v>
      </c>
      <c r="O20" s="713"/>
      <c r="P20" s="713"/>
      <c r="Q20" s="713"/>
      <c r="R20" s="713"/>
      <c r="S20" s="713"/>
      <c r="T20" s="713"/>
      <c r="U20" s="713"/>
      <c r="V20" s="713"/>
      <c r="W20" s="713"/>
      <c r="X20" s="713"/>
      <c r="Y20" s="713"/>
      <c r="Z20" s="713"/>
      <c r="AA20" s="713"/>
      <c r="AB20" s="713"/>
      <c r="AC20" s="713"/>
      <c r="AD20" s="713"/>
      <c r="AE20" s="713"/>
      <c r="AF20" s="713"/>
      <c r="AG20" s="713"/>
      <c r="AH20" s="713"/>
      <c r="AI20" s="713"/>
      <c r="AJ20" s="713"/>
      <c r="AK20" s="714"/>
    </row>
    <row r="21" spans="1:37" ht="14.1" customHeight="1">
      <c r="A21" s="796"/>
      <c r="B21" s="797"/>
      <c r="C21" s="797"/>
      <c r="D21" s="797"/>
      <c r="E21" s="797"/>
      <c r="F21" s="797"/>
      <c r="G21" s="797"/>
      <c r="H21" s="798"/>
      <c r="I21" s="715" t="s">
        <v>103</v>
      </c>
      <c r="J21" s="672"/>
      <c r="K21" s="716">
        <f>commercial_tel</f>
        <v>0</v>
      </c>
      <c r="L21" s="716"/>
      <c r="M21" s="716"/>
      <c r="N21" s="716"/>
      <c r="O21" s="716"/>
      <c r="P21" s="716"/>
      <c r="Q21" s="716"/>
      <c r="R21" s="716"/>
      <c r="S21" s="791" t="s">
        <v>24</v>
      </c>
      <c r="T21" s="696"/>
      <c r="U21" s="696"/>
      <c r="V21" s="716">
        <f>commercial_mail</f>
        <v>0</v>
      </c>
      <c r="W21" s="716"/>
      <c r="X21" s="716"/>
      <c r="Y21" s="716"/>
      <c r="Z21" s="716"/>
      <c r="AA21" s="716"/>
      <c r="AB21" s="716"/>
      <c r="AC21" s="716"/>
      <c r="AD21" s="716"/>
      <c r="AE21" s="716"/>
      <c r="AF21" s="716"/>
      <c r="AG21" s="716"/>
      <c r="AH21" s="716"/>
      <c r="AI21" s="716"/>
      <c r="AJ21" s="716"/>
      <c r="AK21" s="792"/>
    </row>
    <row r="22" spans="1:37" ht="14.1" customHeight="1">
      <c r="A22" s="793" t="s">
        <v>5</v>
      </c>
      <c r="B22" s="794"/>
      <c r="C22" s="794"/>
      <c r="D22" s="794"/>
      <c r="E22" s="794"/>
      <c r="F22" s="794"/>
      <c r="G22" s="794"/>
      <c r="H22" s="795"/>
      <c r="I22" s="846" t="s">
        <v>33</v>
      </c>
      <c r="J22" s="769"/>
      <c r="K22" s="769"/>
      <c r="L22" s="769"/>
      <c r="M22" s="769"/>
      <c r="N22" s="713">
        <f>gestion_com_nom</f>
        <v>0</v>
      </c>
      <c r="O22" s="713"/>
      <c r="P22" s="713"/>
      <c r="Q22" s="713"/>
      <c r="R22" s="713"/>
      <c r="S22" s="713"/>
      <c r="T22" s="713"/>
      <c r="U22" s="713"/>
      <c r="V22" s="713"/>
      <c r="W22" s="713"/>
      <c r="X22" s="713"/>
      <c r="Y22" s="713"/>
      <c r="Z22" s="713"/>
      <c r="AA22" s="713"/>
      <c r="AB22" s="713"/>
      <c r="AC22" s="713"/>
      <c r="AD22" s="713"/>
      <c r="AE22" s="713"/>
      <c r="AF22" s="713"/>
      <c r="AG22" s="713"/>
      <c r="AH22" s="713"/>
      <c r="AI22" s="713"/>
      <c r="AJ22" s="713"/>
      <c r="AK22" s="714"/>
    </row>
    <row r="23" spans="1:37" ht="14.1" customHeight="1">
      <c r="A23" s="796"/>
      <c r="B23" s="797"/>
      <c r="C23" s="797"/>
      <c r="D23" s="797"/>
      <c r="E23" s="797"/>
      <c r="F23" s="797"/>
      <c r="G23" s="797"/>
      <c r="H23" s="798"/>
      <c r="I23" s="715" t="s">
        <v>103</v>
      </c>
      <c r="J23" s="672"/>
      <c r="K23" s="716">
        <f>gestion_com_tel</f>
        <v>0</v>
      </c>
      <c r="L23" s="716"/>
      <c r="M23" s="716"/>
      <c r="N23" s="716"/>
      <c r="O23" s="716"/>
      <c r="P23" s="716"/>
      <c r="Q23" s="716"/>
      <c r="R23" s="716"/>
      <c r="S23" s="791" t="s">
        <v>24</v>
      </c>
      <c r="T23" s="696"/>
      <c r="U23" s="696"/>
      <c r="V23" s="716">
        <f>gestion_com_mail</f>
        <v>0</v>
      </c>
      <c r="W23" s="716"/>
      <c r="X23" s="716"/>
      <c r="Y23" s="716"/>
      <c r="Z23" s="716"/>
      <c r="AA23" s="716"/>
      <c r="AB23" s="716"/>
      <c r="AC23" s="716"/>
      <c r="AD23" s="716"/>
      <c r="AE23" s="716"/>
      <c r="AF23" s="716"/>
      <c r="AG23" s="716"/>
      <c r="AH23" s="716"/>
      <c r="AI23" s="716"/>
      <c r="AJ23" s="716"/>
      <c r="AK23" s="792"/>
    </row>
    <row r="24" spans="1:37" ht="14.1" customHeight="1">
      <c r="A24" s="845" t="s">
        <v>110</v>
      </c>
      <c r="B24" s="847"/>
      <c r="C24" s="847"/>
      <c r="D24" s="847"/>
      <c r="E24" s="847"/>
      <c r="F24" s="847"/>
      <c r="G24" s="847"/>
      <c r="H24" s="848"/>
      <c r="I24" s="846" t="s">
        <v>33</v>
      </c>
      <c r="J24" s="769"/>
      <c r="K24" s="769"/>
      <c r="L24" s="769"/>
      <c r="M24" s="769"/>
      <c r="N24" s="713">
        <f>comptabilité_nom</f>
        <v>0</v>
      </c>
      <c r="O24" s="713"/>
      <c r="P24" s="713"/>
      <c r="Q24" s="713"/>
      <c r="R24" s="713"/>
      <c r="S24" s="713"/>
      <c r="T24" s="713"/>
      <c r="U24" s="713"/>
      <c r="V24" s="713"/>
      <c r="W24" s="713"/>
      <c r="X24" s="713"/>
      <c r="Y24" s="713"/>
      <c r="Z24" s="713"/>
      <c r="AA24" s="713"/>
      <c r="AB24" s="713"/>
      <c r="AC24" s="713"/>
      <c r="AD24" s="713"/>
      <c r="AE24" s="713"/>
      <c r="AF24" s="713"/>
      <c r="AG24" s="713"/>
      <c r="AH24" s="713"/>
      <c r="AI24" s="713"/>
      <c r="AJ24" s="713"/>
      <c r="AK24" s="714"/>
    </row>
    <row r="25" spans="1:37" ht="14.1" customHeight="1">
      <c r="A25" s="849"/>
      <c r="B25" s="850"/>
      <c r="C25" s="850"/>
      <c r="D25" s="850"/>
      <c r="E25" s="850"/>
      <c r="F25" s="850"/>
      <c r="G25" s="850"/>
      <c r="H25" s="851"/>
      <c r="I25" s="715" t="s">
        <v>103</v>
      </c>
      <c r="J25" s="672"/>
      <c r="K25" s="716">
        <f>comptabilité_tel</f>
        <v>0</v>
      </c>
      <c r="L25" s="716"/>
      <c r="M25" s="716"/>
      <c r="N25" s="716"/>
      <c r="O25" s="716"/>
      <c r="P25" s="716"/>
      <c r="Q25" s="716"/>
      <c r="R25" s="716"/>
      <c r="S25" s="791" t="s">
        <v>24</v>
      </c>
      <c r="T25" s="696"/>
      <c r="U25" s="696"/>
      <c r="V25" s="799">
        <f>comptabilité_mail</f>
        <v>0</v>
      </c>
      <c r="W25" s="716"/>
      <c r="X25" s="716"/>
      <c r="Y25" s="716"/>
      <c r="Z25" s="716"/>
      <c r="AA25" s="716"/>
      <c r="AB25" s="716"/>
      <c r="AC25" s="716"/>
      <c r="AD25" s="716"/>
      <c r="AE25" s="716"/>
      <c r="AF25" s="716"/>
      <c r="AG25" s="716"/>
      <c r="AH25" s="716"/>
      <c r="AI25" s="716"/>
      <c r="AJ25" s="716"/>
      <c r="AK25" s="792"/>
    </row>
    <row r="26" spans="1:37" ht="14.1" customHeight="1">
      <c r="A26" s="793" t="s">
        <v>7</v>
      </c>
      <c r="B26" s="794"/>
      <c r="C26" s="794"/>
      <c r="D26" s="794"/>
      <c r="E26" s="794"/>
      <c r="F26" s="794"/>
      <c r="G26" s="794"/>
      <c r="H26" s="795"/>
      <c r="I26" s="846" t="s">
        <v>33</v>
      </c>
      <c r="J26" s="769"/>
      <c r="K26" s="769"/>
      <c r="L26" s="769"/>
      <c r="M26" s="769"/>
      <c r="N26" s="713">
        <f>qualité_nom</f>
        <v>0</v>
      </c>
      <c r="O26" s="713"/>
      <c r="P26" s="713"/>
      <c r="Q26" s="713"/>
      <c r="R26" s="713"/>
      <c r="S26" s="713"/>
      <c r="T26" s="713"/>
      <c r="U26" s="713"/>
      <c r="V26" s="713"/>
      <c r="W26" s="713"/>
      <c r="X26" s="713"/>
      <c r="Y26" s="713"/>
      <c r="Z26" s="713"/>
      <c r="AA26" s="713"/>
      <c r="AB26" s="713"/>
      <c r="AC26" s="713"/>
      <c r="AD26" s="713"/>
      <c r="AE26" s="713"/>
      <c r="AF26" s="713"/>
      <c r="AG26" s="713"/>
      <c r="AH26" s="713"/>
      <c r="AI26" s="713"/>
      <c r="AJ26" s="713"/>
      <c r="AK26" s="714"/>
    </row>
    <row r="27" spans="1:37" ht="14.1" customHeight="1">
      <c r="A27" s="796"/>
      <c r="B27" s="797"/>
      <c r="C27" s="797"/>
      <c r="D27" s="797"/>
      <c r="E27" s="797"/>
      <c r="F27" s="797"/>
      <c r="G27" s="797"/>
      <c r="H27" s="798"/>
      <c r="I27" s="715" t="s">
        <v>103</v>
      </c>
      <c r="J27" s="672"/>
      <c r="K27" s="716">
        <f>qualité_tel</f>
        <v>0</v>
      </c>
      <c r="L27" s="716"/>
      <c r="M27" s="716"/>
      <c r="N27" s="716"/>
      <c r="O27" s="716"/>
      <c r="P27" s="716"/>
      <c r="Q27" s="716"/>
      <c r="R27" s="716"/>
      <c r="S27" s="791" t="s">
        <v>24</v>
      </c>
      <c r="T27" s="696"/>
      <c r="U27" s="696"/>
      <c r="V27" s="716">
        <f>qualité_mail</f>
        <v>0</v>
      </c>
      <c r="W27" s="716"/>
      <c r="X27" s="716"/>
      <c r="Y27" s="716"/>
      <c r="Z27" s="716"/>
      <c r="AA27" s="716"/>
      <c r="AB27" s="716"/>
      <c r="AC27" s="716"/>
      <c r="AD27" s="716"/>
      <c r="AE27" s="716"/>
      <c r="AF27" s="716"/>
      <c r="AG27" s="716"/>
      <c r="AH27" s="716"/>
      <c r="AI27" s="716"/>
      <c r="AJ27" s="716"/>
      <c r="AK27" s="792"/>
    </row>
    <row r="28" spans="1:37" ht="14.1" customHeight="1">
      <c r="A28" s="845" t="s">
        <v>41</v>
      </c>
      <c r="B28" s="847"/>
      <c r="C28" s="847"/>
      <c r="D28" s="847"/>
      <c r="E28" s="847"/>
      <c r="F28" s="847"/>
      <c r="G28" s="847"/>
      <c r="H28" s="848"/>
      <c r="I28" s="846" t="s">
        <v>33</v>
      </c>
      <c r="J28" s="769"/>
      <c r="K28" s="769"/>
      <c r="L28" s="769"/>
      <c r="M28" s="769"/>
      <c r="N28" s="713">
        <f>représentant_nom</f>
        <v>0</v>
      </c>
      <c r="O28" s="713"/>
      <c r="P28" s="713"/>
      <c r="Q28" s="713"/>
      <c r="R28" s="713"/>
      <c r="S28" s="713"/>
      <c r="T28" s="713"/>
      <c r="U28" s="713"/>
      <c r="V28" s="713"/>
      <c r="W28" s="713"/>
      <c r="X28" s="713"/>
      <c r="Y28" s="713"/>
      <c r="Z28" s="713"/>
      <c r="AA28" s="713"/>
      <c r="AB28" s="713"/>
      <c r="AC28" s="713"/>
      <c r="AD28" s="713"/>
      <c r="AE28" s="713"/>
      <c r="AF28" s="713"/>
      <c r="AG28" s="713"/>
      <c r="AH28" s="713"/>
      <c r="AI28" s="713"/>
      <c r="AJ28" s="713"/>
      <c r="AK28" s="714"/>
    </row>
    <row r="29" spans="1:37" ht="14.1" customHeight="1" thickBot="1">
      <c r="A29" s="871"/>
      <c r="B29" s="872"/>
      <c r="C29" s="872"/>
      <c r="D29" s="872"/>
      <c r="E29" s="872"/>
      <c r="F29" s="872"/>
      <c r="G29" s="872"/>
      <c r="H29" s="873"/>
      <c r="I29" s="715" t="s">
        <v>103</v>
      </c>
      <c r="J29" s="672"/>
      <c r="K29" s="716">
        <f>représentant_tel</f>
        <v>0</v>
      </c>
      <c r="L29" s="716"/>
      <c r="M29" s="716"/>
      <c r="N29" s="716"/>
      <c r="O29" s="716"/>
      <c r="P29" s="716"/>
      <c r="Q29" s="716"/>
      <c r="R29" s="716"/>
      <c r="S29" s="791" t="s">
        <v>24</v>
      </c>
      <c r="T29" s="696"/>
      <c r="U29" s="696"/>
      <c r="V29" s="716">
        <f>représentant_mail</f>
        <v>0</v>
      </c>
      <c r="W29" s="716"/>
      <c r="X29" s="716"/>
      <c r="Y29" s="716"/>
      <c r="Z29" s="716"/>
      <c r="AA29" s="716"/>
      <c r="AB29" s="716"/>
      <c r="AC29" s="716"/>
      <c r="AD29" s="716"/>
      <c r="AE29" s="716"/>
      <c r="AF29" s="716"/>
      <c r="AG29" s="716"/>
      <c r="AH29" s="716"/>
      <c r="AI29" s="716"/>
      <c r="AJ29" s="716"/>
      <c r="AK29" s="792"/>
    </row>
    <row r="30" spans="1:37" ht="14.1" customHeight="1" thickBot="1">
      <c r="A30" s="816" t="s">
        <v>15</v>
      </c>
      <c r="B30" s="686"/>
      <c r="C30" s="686"/>
      <c r="D30" s="686"/>
      <c r="E30" s="686"/>
      <c r="F30" s="686"/>
      <c r="G30" s="686"/>
      <c r="H30" s="686"/>
      <c r="I30" s="686"/>
      <c r="J30" s="686"/>
      <c r="K30" s="686"/>
      <c r="L30" s="686"/>
      <c r="M30" s="686"/>
      <c r="N30" s="686"/>
      <c r="O30" s="686"/>
      <c r="P30" s="686"/>
      <c r="Q30" s="686"/>
      <c r="R30" s="686"/>
      <c r="S30" s="686"/>
      <c r="T30" s="686"/>
      <c r="U30" s="686"/>
      <c r="V30" s="686"/>
      <c r="W30" s="686"/>
      <c r="X30" s="686"/>
      <c r="Y30" s="686"/>
      <c r="Z30" s="686"/>
      <c r="AA30" s="686"/>
      <c r="AB30" s="686"/>
      <c r="AC30" s="686"/>
      <c r="AD30" s="686"/>
      <c r="AE30" s="686"/>
      <c r="AF30" s="686"/>
      <c r="AG30" s="686"/>
      <c r="AH30" s="686"/>
      <c r="AI30" s="686"/>
      <c r="AJ30" s="686"/>
      <c r="AK30" s="687"/>
    </row>
    <row r="31" spans="1:37" ht="14.1" customHeight="1">
      <c r="A31" s="860" t="s">
        <v>16</v>
      </c>
      <c r="B31" s="861"/>
      <c r="C31" s="861"/>
      <c r="D31" s="861"/>
      <c r="E31" s="862"/>
      <c r="F31" s="738" t="s">
        <v>111</v>
      </c>
      <c r="G31" s="738"/>
      <c r="H31" s="738"/>
      <c r="I31" s="738"/>
      <c r="J31" s="738"/>
      <c r="K31" s="738"/>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8"/>
      <c r="AI31" s="738"/>
      <c r="AJ31" s="738"/>
      <c r="AK31" s="739"/>
    </row>
    <row r="32" spans="1:37" ht="26.25" customHeight="1">
      <c r="A32" s="729"/>
      <c r="B32" s="730"/>
      <c r="C32" s="730"/>
      <c r="D32" s="730"/>
      <c r="E32" s="731"/>
      <c r="F32" s="863" t="s">
        <v>112</v>
      </c>
      <c r="G32" s="864"/>
      <c r="H32" s="864"/>
      <c r="I32" s="864"/>
      <c r="J32" s="864"/>
      <c r="K32" s="864"/>
      <c r="L32" s="864"/>
      <c r="M32" s="864"/>
      <c r="N32" s="864"/>
      <c r="O32" s="864"/>
      <c r="P32" s="864"/>
      <c r="Q32" s="864"/>
      <c r="R32" s="864"/>
      <c r="S32" s="864"/>
      <c r="T32" s="864"/>
      <c r="U32" s="864"/>
      <c r="V32" s="864"/>
      <c r="W32" s="864"/>
      <c r="X32" s="864"/>
      <c r="Y32" s="864"/>
      <c r="Z32" s="864"/>
      <c r="AA32" s="864"/>
      <c r="AB32" s="864"/>
      <c r="AC32" s="864"/>
      <c r="AD32" s="864"/>
      <c r="AE32" s="864"/>
      <c r="AF32" s="864"/>
      <c r="AG32" s="864"/>
      <c r="AH32" s="864"/>
      <c r="AI32" s="864"/>
      <c r="AJ32" s="864"/>
      <c r="AK32" s="865"/>
    </row>
    <row r="33" spans="1:40" ht="14.1" customHeight="1">
      <c r="A33" s="729" t="s">
        <v>17</v>
      </c>
      <c r="B33" s="730"/>
      <c r="C33" s="730"/>
      <c r="D33" s="730"/>
      <c r="E33" s="731"/>
      <c r="F33" s="735" t="s">
        <v>113</v>
      </c>
      <c r="G33" s="736"/>
      <c r="H33" s="736"/>
      <c r="I33" s="736"/>
      <c r="J33" s="736"/>
      <c r="K33" s="736"/>
      <c r="L33" s="736"/>
      <c r="M33" s="736"/>
      <c r="N33" s="736"/>
      <c r="O33" s="736"/>
      <c r="P33" s="736"/>
      <c r="Q33" s="736"/>
      <c r="R33" s="736"/>
      <c r="S33" s="736"/>
      <c r="T33" s="736"/>
      <c r="U33" s="736"/>
      <c r="V33" s="736"/>
      <c r="W33" s="736"/>
      <c r="X33" s="736"/>
      <c r="Y33" s="736"/>
      <c r="Z33" s="736"/>
      <c r="AA33" s="736"/>
      <c r="AB33" s="736"/>
      <c r="AC33" s="736"/>
      <c r="AD33" s="736"/>
      <c r="AE33" s="736"/>
      <c r="AF33" s="736"/>
      <c r="AG33" s="736"/>
      <c r="AH33" s="736"/>
      <c r="AI33" s="736"/>
      <c r="AJ33" s="736"/>
      <c r="AK33" s="737"/>
      <c r="AN33" s="7" t="s">
        <v>42</v>
      </c>
    </row>
    <row r="34" spans="1:40" ht="13.5" customHeight="1">
      <c r="A34" s="732"/>
      <c r="B34" s="733"/>
      <c r="C34" s="733"/>
      <c r="D34" s="733"/>
      <c r="E34" s="734"/>
      <c r="F34" s="717" t="s">
        <v>114</v>
      </c>
      <c r="G34" s="718"/>
      <c r="H34" s="718"/>
      <c r="I34" s="718"/>
      <c r="J34" s="718"/>
      <c r="K34" s="718"/>
      <c r="L34" s="718"/>
      <c r="M34" s="718"/>
      <c r="N34" s="718"/>
      <c r="O34" s="718"/>
      <c r="P34" s="718"/>
      <c r="Q34" s="718"/>
      <c r="R34" s="718"/>
      <c r="S34" s="718"/>
      <c r="T34" s="718"/>
      <c r="U34" s="718"/>
      <c r="V34" s="718"/>
      <c r="W34" s="718"/>
      <c r="X34" s="718"/>
      <c r="Y34" s="718"/>
      <c r="Z34" s="718"/>
      <c r="AA34" s="718"/>
      <c r="AB34" s="718"/>
      <c r="AC34" s="718"/>
      <c r="AD34" s="718"/>
      <c r="AE34" s="718"/>
      <c r="AF34" s="718"/>
      <c r="AG34" s="718"/>
      <c r="AH34" s="718"/>
      <c r="AI34" s="718"/>
      <c r="AJ34" s="718"/>
      <c r="AK34" s="719"/>
    </row>
    <row r="35" spans="1:40" ht="13.5" customHeight="1">
      <c r="A35" s="750" t="s">
        <v>115</v>
      </c>
      <c r="B35" s="751"/>
      <c r="C35" s="751"/>
      <c r="D35" s="751"/>
      <c r="E35" s="751"/>
      <c r="F35" s="735" t="s">
        <v>116</v>
      </c>
      <c r="G35" s="736"/>
      <c r="H35" s="736"/>
      <c r="I35" s="736"/>
      <c r="J35" s="736"/>
      <c r="K35" s="736"/>
      <c r="L35" s="736"/>
      <c r="M35" s="736"/>
      <c r="N35" s="736"/>
      <c r="O35" s="736"/>
      <c r="P35" s="736"/>
      <c r="Q35" s="736"/>
      <c r="R35" s="736"/>
      <c r="S35" s="736"/>
      <c r="T35" s="736"/>
      <c r="U35" s="736"/>
      <c r="V35" s="736"/>
      <c r="W35" s="736"/>
      <c r="X35" s="736"/>
      <c r="Y35" s="736"/>
      <c r="Z35" s="736"/>
      <c r="AA35" s="736"/>
      <c r="AB35" s="736"/>
      <c r="AC35" s="736"/>
      <c r="AD35" s="736"/>
      <c r="AE35" s="736"/>
      <c r="AF35" s="736"/>
      <c r="AG35" s="736"/>
      <c r="AH35" s="736"/>
      <c r="AI35" s="736"/>
      <c r="AJ35" s="736"/>
      <c r="AK35" s="737"/>
    </row>
    <row r="36" spans="1:40" ht="13.5" customHeight="1" thickBot="1">
      <c r="A36" s="752"/>
      <c r="B36" s="753"/>
      <c r="C36" s="753"/>
      <c r="D36" s="753"/>
      <c r="E36" s="753"/>
      <c r="F36" s="747" t="s">
        <v>117</v>
      </c>
      <c r="G36" s="748"/>
      <c r="H36" s="748"/>
      <c r="I36" s="748"/>
      <c r="J36" s="748"/>
      <c r="K36" s="748"/>
      <c r="L36" s="748"/>
      <c r="M36" s="748"/>
      <c r="N36" s="748"/>
      <c r="O36" s="748"/>
      <c r="P36" s="748"/>
      <c r="Q36" s="748"/>
      <c r="R36" s="748"/>
      <c r="S36" s="748"/>
      <c r="T36" s="748"/>
      <c r="U36" s="748"/>
      <c r="V36" s="748"/>
      <c r="W36" s="748"/>
      <c r="X36" s="748"/>
      <c r="Y36" s="748"/>
      <c r="Z36" s="748"/>
      <c r="AA36" s="748"/>
      <c r="AB36" s="748"/>
      <c r="AC36" s="748"/>
      <c r="AD36" s="748"/>
      <c r="AE36" s="748"/>
      <c r="AF36" s="748"/>
      <c r="AG36" s="748"/>
      <c r="AH36" s="748"/>
      <c r="AI36" s="748"/>
      <c r="AJ36" s="748"/>
      <c r="AK36" s="749"/>
    </row>
    <row r="37" spans="1:40" ht="14.1" customHeight="1" thickBot="1">
      <c r="A37" s="759" t="s">
        <v>118</v>
      </c>
      <c r="B37" s="760"/>
      <c r="C37" s="761"/>
      <c r="D37" s="686" t="s">
        <v>119</v>
      </c>
      <c r="E37" s="686"/>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843"/>
      <c r="AE37" s="843"/>
      <c r="AF37" s="843"/>
      <c r="AG37" s="843"/>
      <c r="AH37" s="843"/>
      <c r="AI37" s="843"/>
      <c r="AJ37" s="843"/>
      <c r="AK37" s="844"/>
    </row>
    <row r="38" spans="1:40" ht="13.5" customHeight="1" thickBot="1">
      <c r="A38" s="762"/>
      <c r="B38" s="763"/>
      <c r="C38" s="764"/>
      <c r="D38" s="188"/>
      <c r="E38" s="186" t="s">
        <v>815</v>
      </c>
      <c r="F38" s="186"/>
      <c r="G38" s="186"/>
      <c r="H38" s="186"/>
      <c r="I38" s="186"/>
      <c r="J38" s="186" t="s">
        <v>817</v>
      </c>
      <c r="K38" s="186"/>
      <c r="L38" s="186"/>
      <c r="M38" s="187"/>
      <c r="N38" s="186"/>
      <c r="O38" s="186"/>
      <c r="P38" s="186"/>
      <c r="Q38" s="186" t="s">
        <v>814</v>
      </c>
      <c r="R38" s="189"/>
      <c r="S38" s="189"/>
      <c r="T38" s="189"/>
      <c r="U38" s="186"/>
      <c r="V38" s="186" t="s">
        <v>816</v>
      </c>
      <c r="W38" s="186"/>
      <c r="X38" s="186"/>
      <c r="Y38" s="187"/>
      <c r="Z38" s="187"/>
      <c r="AA38" s="186"/>
      <c r="AB38" s="186"/>
      <c r="AC38" s="858"/>
      <c r="AD38" s="858"/>
      <c r="AE38" s="858"/>
      <c r="AF38" s="858"/>
      <c r="AG38" s="858"/>
      <c r="AH38" s="858"/>
      <c r="AI38" s="858"/>
      <c r="AJ38" s="858"/>
      <c r="AK38" s="859"/>
    </row>
    <row r="39" spans="1:40" ht="14.1" customHeight="1" thickBot="1">
      <c r="A39" s="762"/>
      <c r="B39" s="763"/>
      <c r="C39" s="764"/>
      <c r="D39" s="686" t="s">
        <v>18</v>
      </c>
      <c r="E39" s="686"/>
      <c r="F39" s="686"/>
      <c r="G39" s="686"/>
      <c r="H39" s="686"/>
      <c r="I39" s="686"/>
      <c r="J39" s="686"/>
      <c r="K39" s="686"/>
      <c r="L39" s="686"/>
      <c r="M39" s="686"/>
      <c r="N39" s="686"/>
      <c r="O39" s="686"/>
      <c r="P39" s="686"/>
      <c r="Q39" s="686"/>
      <c r="R39" s="686"/>
      <c r="S39" s="686"/>
      <c r="T39" s="686"/>
      <c r="U39" s="686"/>
      <c r="V39" s="686"/>
      <c r="W39" s="686"/>
      <c r="X39" s="686"/>
      <c r="Y39" s="686"/>
      <c r="Z39" s="686"/>
      <c r="AA39" s="686"/>
      <c r="AB39" s="686"/>
      <c r="AC39" s="686"/>
      <c r="AD39" s="686"/>
      <c r="AE39" s="686"/>
      <c r="AF39" s="686"/>
      <c r="AG39" s="686"/>
      <c r="AH39" s="686"/>
      <c r="AI39" s="686"/>
      <c r="AJ39" s="686"/>
      <c r="AK39" s="687"/>
    </row>
    <row r="40" spans="1:40" ht="14.1" customHeight="1">
      <c r="A40" s="762"/>
      <c r="B40" s="763"/>
      <c r="C40" s="764"/>
      <c r="D40" s="685" t="s">
        <v>19</v>
      </c>
      <c r="E40" s="685"/>
      <c r="F40" s="685"/>
      <c r="G40" s="685"/>
      <c r="H40" s="685"/>
      <c r="I40" s="685"/>
      <c r="J40" s="685"/>
      <c r="K40" s="685"/>
      <c r="L40" s="685"/>
      <c r="M40" s="685"/>
      <c r="N40" s="679"/>
      <c r="O40" s="679"/>
      <c r="P40" s="679"/>
      <c r="Q40" s="679"/>
      <c r="R40" s="679"/>
      <c r="S40" s="679"/>
      <c r="T40" s="679"/>
      <c r="U40" s="679"/>
      <c r="V40" s="679"/>
      <c r="W40" s="679"/>
      <c r="X40" s="679"/>
      <c r="Y40" s="679"/>
      <c r="Z40" s="679"/>
      <c r="AA40" s="679"/>
      <c r="AB40" s="679"/>
      <c r="AC40" s="679"/>
      <c r="AD40" s="679"/>
      <c r="AE40" s="679"/>
      <c r="AF40" s="679"/>
      <c r="AG40" s="679"/>
      <c r="AH40" s="679"/>
      <c r="AI40" s="679"/>
      <c r="AJ40" s="679"/>
      <c r="AK40" s="780"/>
    </row>
    <row r="41" spans="1:40" ht="14.1" customHeight="1">
      <c r="A41" s="762"/>
      <c r="B41" s="763"/>
      <c r="C41" s="764"/>
      <c r="D41" s="768" t="s">
        <v>120</v>
      </c>
      <c r="E41" s="769"/>
      <c r="F41" s="769"/>
      <c r="G41" s="769"/>
      <c r="H41" s="769"/>
      <c r="I41" s="769"/>
      <c r="J41" s="769"/>
      <c r="K41" s="769"/>
      <c r="L41" s="769"/>
      <c r="M41" s="769"/>
      <c r="N41" s="769"/>
      <c r="O41" s="769"/>
      <c r="P41" s="769"/>
      <c r="Q41" s="769"/>
      <c r="R41" s="769"/>
      <c r="S41" s="769"/>
      <c r="T41" s="725">
        <f>ca_prev_SG</f>
        <v>0</v>
      </c>
      <c r="U41" s="725"/>
      <c r="V41" s="725"/>
      <c r="W41" s="725"/>
      <c r="X41" s="725"/>
      <c r="Y41" s="725"/>
      <c r="Z41" s="725"/>
      <c r="AA41" s="725"/>
      <c r="AB41" s="725"/>
      <c r="AC41" s="725"/>
      <c r="AD41" s="725"/>
      <c r="AE41" s="725"/>
      <c r="AF41" s="725"/>
      <c r="AG41" s="725"/>
      <c r="AH41" s="725"/>
      <c r="AI41" s="725"/>
      <c r="AJ41" s="725"/>
      <c r="AK41" s="726"/>
    </row>
    <row r="42" spans="1:40" ht="14.1" customHeight="1">
      <c r="A42" s="762"/>
      <c r="B42" s="763"/>
      <c r="C42" s="764"/>
      <c r="D42" s="769" t="s">
        <v>20</v>
      </c>
      <c r="E42" s="769"/>
      <c r="F42" s="769"/>
      <c r="G42" s="769"/>
      <c r="H42" s="769"/>
      <c r="I42" s="769"/>
      <c r="J42" s="769"/>
      <c r="K42" s="769"/>
      <c r="L42" s="769"/>
      <c r="M42" s="771"/>
      <c r="N42" s="771"/>
      <c r="O42" s="754" t="s">
        <v>121</v>
      </c>
      <c r="P42" s="754"/>
      <c r="Q42" s="754"/>
      <c r="R42" s="754"/>
      <c r="S42" s="754"/>
      <c r="T42" s="754"/>
      <c r="U42" s="754"/>
      <c r="V42" s="754"/>
      <c r="W42" s="754"/>
      <c r="X42" s="754"/>
      <c r="Y42" s="771"/>
      <c r="Z42" s="771"/>
      <c r="AA42" s="754" t="s">
        <v>122</v>
      </c>
      <c r="AB42" s="754"/>
      <c r="AC42" s="754"/>
      <c r="AD42" s="754"/>
      <c r="AE42" s="754"/>
      <c r="AF42" s="754"/>
      <c r="AG42" s="754"/>
      <c r="AH42" s="754"/>
      <c r="AI42" s="754"/>
      <c r="AJ42" s="754"/>
      <c r="AK42" s="755"/>
    </row>
    <row r="43" spans="1:40" ht="14.1" customHeight="1" thickBot="1">
      <c r="A43" s="762"/>
      <c r="B43" s="763"/>
      <c r="C43" s="764"/>
      <c r="D43" s="874" t="s">
        <v>21</v>
      </c>
      <c r="E43" s="874"/>
      <c r="F43" s="874"/>
      <c r="G43" s="874"/>
      <c r="H43" s="874"/>
      <c r="I43" s="874"/>
      <c r="J43" s="874"/>
      <c r="K43" s="874"/>
      <c r="L43" s="874"/>
      <c r="M43" s="874"/>
      <c r="N43" s="874"/>
      <c r="O43" s="874"/>
      <c r="P43" s="874"/>
      <c r="Q43" s="874"/>
      <c r="R43" s="874"/>
      <c r="S43" s="874"/>
      <c r="T43" s="874"/>
      <c r="U43" s="874"/>
      <c r="V43" s="874"/>
      <c r="W43" s="874"/>
      <c r="X43" s="874"/>
      <c r="Y43" s="874"/>
      <c r="Z43" s="874"/>
      <c r="AA43" s="874"/>
      <c r="AB43" s="874"/>
      <c r="AC43" s="874"/>
      <c r="AD43" s="874"/>
      <c r="AE43" s="874"/>
      <c r="AF43" s="874"/>
      <c r="AG43" s="874"/>
      <c r="AH43" s="874"/>
      <c r="AI43" s="874"/>
      <c r="AJ43" s="874"/>
      <c r="AK43" s="875"/>
      <c r="AL43" s="14"/>
    </row>
    <row r="44" spans="1:40" ht="14.1" customHeight="1" thickBot="1">
      <c r="A44" s="762"/>
      <c r="B44" s="763"/>
      <c r="C44" s="764"/>
      <c r="D44" s="756" t="s">
        <v>123</v>
      </c>
      <c r="E44" s="757"/>
      <c r="F44" s="757"/>
      <c r="G44" s="757"/>
      <c r="H44" s="757"/>
      <c r="I44" s="757"/>
      <c r="J44" s="757"/>
      <c r="K44" s="757"/>
      <c r="L44" s="757"/>
      <c r="M44" s="757"/>
      <c r="N44" s="757"/>
      <c r="O44" s="757"/>
      <c r="P44" s="757"/>
      <c r="Q44" s="757"/>
      <c r="R44" s="757"/>
      <c r="S44" s="757"/>
      <c r="T44" s="757"/>
      <c r="U44" s="757"/>
      <c r="V44" s="757"/>
      <c r="W44" s="757"/>
      <c r="X44" s="757"/>
      <c r="Y44" s="757"/>
      <c r="Z44" s="757"/>
      <c r="AA44" s="757"/>
      <c r="AB44" s="757"/>
      <c r="AC44" s="757"/>
      <c r="AD44" s="757"/>
      <c r="AE44" s="757"/>
      <c r="AF44" s="757"/>
      <c r="AG44" s="757"/>
      <c r="AH44" s="757"/>
      <c r="AI44" s="757"/>
      <c r="AJ44" s="757"/>
      <c r="AK44" s="758"/>
    </row>
    <row r="45" spans="1:40" ht="14.1" customHeight="1">
      <c r="A45" s="762"/>
      <c r="B45" s="763"/>
      <c r="C45" s="764"/>
      <c r="D45" s="753" t="s">
        <v>22</v>
      </c>
      <c r="E45" s="753"/>
      <c r="F45" s="753"/>
      <c r="G45" s="753"/>
      <c r="H45" s="868"/>
      <c r="J45" s="740" t="s">
        <v>23</v>
      </c>
      <c r="K45" s="740"/>
      <c r="L45" s="672" t="s">
        <v>24</v>
      </c>
      <c r="M45" s="672"/>
      <c r="N45" s="672"/>
      <c r="O45" s="876">
        <f>gestion_com_mail</f>
        <v>0</v>
      </c>
      <c r="P45" s="876"/>
      <c r="Q45" s="876"/>
      <c r="R45" s="876"/>
      <c r="S45" s="876"/>
      <c r="T45" s="876"/>
      <c r="U45" s="876"/>
      <c r="V45" s="876"/>
      <c r="W45" s="876"/>
      <c r="X45" s="876"/>
      <c r="Y45" s="876"/>
      <c r="Z45" s="876"/>
      <c r="AA45" s="876"/>
      <c r="AB45" s="876"/>
      <c r="AC45" s="876"/>
      <c r="AD45" s="876"/>
      <c r="AE45" s="876"/>
      <c r="AF45" s="876"/>
      <c r="AG45" s="876"/>
      <c r="AH45" s="876"/>
      <c r="AI45" s="876"/>
      <c r="AJ45" s="876"/>
      <c r="AK45" s="877"/>
    </row>
    <row r="46" spans="1:40" ht="14.1" customHeight="1">
      <c r="A46" s="762"/>
      <c r="B46" s="763"/>
      <c r="C46" s="764"/>
      <c r="D46" s="753"/>
      <c r="E46" s="753"/>
      <c r="F46" s="753"/>
      <c r="G46" s="753"/>
      <c r="H46" s="868"/>
      <c r="I46" s="15"/>
      <c r="J46" s="185" t="s">
        <v>25</v>
      </c>
      <c r="K46" s="185"/>
      <c r="L46" s="185"/>
      <c r="M46" s="183"/>
      <c r="N46" s="183"/>
      <c r="O46" s="742">
        <f>adresse</f>
        <v>0</v>
      </c>
      <c r="P46" s="742"/>
      <c r="Q46" s="742"/>
      <c r="R46" s="742"/>
      <c r="S46" s="742"/>
      <c r="T46" s="742"/>
      <c r="U46" s="742"/>
      <c r="V46" s="742"/>
      <c r="W46" s="742"/>
      <c r="X46" s="742"/>
      <c r="Y46" s="742"/>
      <c r="Z46" s="742"/>
      <c r="AA46" s="742"/>
      <c r="AB46" s="742"/>
      <c r="AC46" s="742"/>
      <c r="AD46" s="742"/>
      <c r="AE46" s="742"/>
      <c r="AF46" s="742"/>
      <c r="AG46" s="742"/>
      <c r="AH46" s="742"/>
      <c r="AI46" s="742"/>
      <c r="AJ46" s="742"/>
      <c r="AK46" s="743"/>
    </row>
    <row r="47" spans="1:40" ht="14.1" customHeight="1">
      <c r="A47" s="762"/>
      <c r="B47" s="763"/>
      <c r="C47" s="764"/>
      <c r="D47" s="869"/>
      <c r="E47" s="869"/>
      <c r="F47" s="869"/>
      <c r="G47" s="869"/>
      <c r="H47" s="870"/>
      <c r="I47" s="184"/>
      <c r="J47" s="182"/>
      <c r="K47" s="182"/>
      <c r="L47" s="741" t="s">
        <v>819</v>
      </c>
      <c r="M47" s="741"/>
      <c r="N47" s="741"/>
      <c r="O47" s="744" t="str">
        <f>CONCATENATE(code_postal, " ",ville)</f>
        <v xml:space="preserve"> </v>
      </c>
      <c r="P47" s="744"/>
      <c r="Q47" s="744"/>
      <c r="R47" s="744"/>
      <c r="S47" s="744"/>
      <c r="T47" s="744"/>
      <c r="U47" s="744"/>
      <c r="V47" s="744"/>
      <c r="W47" s="744"/>
      <c r="X47" s="744"/>
      <c r="Y47" s="744"/>
      <c r="Z47" s="744"/>
      <c r="AA47" s="744"/>
      <c r="AB47" s="744"/>
      <c r="AC47" s="744"/>
      <c r="AD47" s="744"/>
      <c r="AE47" s="744"/>
      <c r="AF47" s="744"/>
      <c r="AG47" s="744"/>
      <c r="AH47" s="744"/>
      <c r="AI47" s="744"/>
      <c r="AJ47" s="744"/>
      <c r="AK47" s="745"/>
    </row>
    <row r="48" spans="1:40" ht="14.1" customHeight="1" thickBot="1">
      <c r="A48" s="762"/>
      <c r="B48" s="763"/>
      <c r="C48" s="764"/>
      <c r="D48" s="772" t="s">
        <v>27</v>
      </c>
      <c r="E48" s="773"/>
      <c r="F48" s="773"/>
      <c r="G48" s="773"/>
      <c r="H48" s="774"/>
      <c r="J48" s="740" t="s">
        <v>23</v>
      </c>
      <c r="K48" s="740"/>
      <c r="L48" s="672" t="s">
        <v>24</v>
      </c>
      <c r="M48" s="672"/>
      <c r="N48" s="672"/>
      <c r="O48" s="775">
        <f>comptabilité_mail</f>
        <v>0</v>
      </c>
      <c r="P48" s="775"/>
      <c r="Q48" s="775"/>
      <c r="R48" s="775"/>
      <c r="S48" s="775"/>
      <c r="T48" s="775"/>
      <c r="U48" s="775"/>
      <c r="V48" s="775"/>
      <c r="W48" s="775"/>
      <c r="X48" s="775"/>
      <c r="Y48" s="775"/>
      <c r="Z48" s="775"/>
      <c r="AA48" s="775"/>
      <c r="AB48" s="775"/>
      <c r="AC48" s="775"/>
      <c r="AD48" s="775"/>
      <c r="AE48" s="775"/>
      <c r="AF48" s="775"/>
      <c r="AG48" s="775"/>
      <c r="AH48" s="775"/>
      <c r="AI48" s="775"/>
      <c r="AJ48" s="775"/>
      <c r="AK48" s="776"/>
    </row>
    <row r="49" spans="1:37" ht="14.1" customHeight="1" thickBot="1">
      <c r="A49" s="762"/>
      <c r="B49" s="763"/>
      <c r="C49" s="764"/>
      <c r="D49" s="720" t="s">
        <v>124</v>
      </c>
      <c r="E49" s="721"/>
      <c r="F49" s="721"/>
      <c r="G49" s="721"/>
      <c r="H49" s="721"/>
      <c r="I49" s="721"/>
      <c r="J49" s="721"/>
      <c r="K49" s="721"/>
      <c r="L49" s="721"/>
      <c r="M49" s="721"/>
      <c r="N49" s="721"/>
      <c r="O49" s="721"/>
      <c r="P49" s="721"/>
      <c r="Q49" s="721"/>
      <c r="R49" s="721"/>
      <c r="S49" s="721"/>
      <c r="T49" s="721"/>
      <c r="U49" s="721"/>
      <c r="V49" s="721"/>
      <c r="W49" s="721"/>
      <c r="X49" s="721"/>
      <c r="Y49" s="721"/>
      <c r="Z49" s="721"/>
      <c r="AA49" s="721"/>
      <c r="AB49" s="721"/>
      <c r="AC49" s="721"/>
      <c r="AD49" s="721"/>
      <c r="AE49" s="721"/>
      <c r="AF49" s="721"/>
      <c r="AG49" s="721"/>
      <c r="AH49" s="721"/>
      <c r="AI49" s="721"/>
      <c r="AJ49" s="721"/>
      <c r="AK49" s="722"/>
    </row>
    <row r="50" spans="1:37" ht="14.1" customHeight="1" thickBot="1">
      <c r="A50" s="762"/>
      <c r="B50" s="763"/>
      <c r="C50" s="764"/>
      <c r="D50" s="723"/>
      <c r="E50" s="723"/>
      <c r="F50" s="723"/>
      <c r="G50" s="723"/>
      <c r="H50" s="723"/>
      <c r="I50" s="723"/>
      <c r="J50" s="723"/>
      <c r="K50" s="723"/>
      <c r="L50" s="723"/>
      <c r="M50" s="723"/>
      <c r="N50" s="723"/>
      <c r="O50" s="723"/>
      <c r="P50" s="723"/>
      <c r="Q50" s="723"/>
      <c r="R50" s="723"/>
      <c r="S50" s="723"/>
      <c r="T50" s="723"/>
      <c r="U50" s="723"/>
      <c r="V50" s="723"/>
      <c r="W50" s="723"/>
      <c r="X50" s="723"/>
      <c r="Y50" s="723"/>
      <c r="Z50" s="723"/>
      <c r="AA50" s="723"/>
      <c r="AB50" s="723"/>
      <c r="AC50" s="723"/>
      <c r="AD50" s="723"/>
      <c r="AE50" s="723"/>
      <c r="AF50" s="723"/>
      <c r="AG50" s="723"/>
      <c r="AH50" s="723"/>
      <c r="AI50" s="723"/>
      <c r="AJ50" s="723"/>
      <c r="AK50" s="724"/>
    </row>
    <row r="51" spans="1:37" ht="14.1" customHeight="1" thickBot="1">
      <c r="A51" s="762"/>
      <c r="B51" s="763"/>
      <c r="C51" s="764"/>
      <c r="D51" s="686" t="s">
        <v>28</v>
      </c>
      <c r="E51" s="686"/>
      <c r="F51" s="686"/>
      <c r="G51" s="686"/>
      <c r="H51" s="686"/>
      <c r="I51" s="686"/>
      <c r="J51" s="686"/>
      <c r="K51" s="686"/>
      <c r="L51" s="686"/>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7"/>
    </row>
    <row r="52" spans="1:37" ht="14.1" customHeight="1">
      <c r="A52" s="762"/>
      <c r="B52" s="763"/>
      <c r="C52" s="764"/>
      <c r="D52" s="770" t="s">
        <v>29</v>
      </c>
      <c r="E52" s="677"/>
      <c r="F52" s="677"/>
      <c r="G52" s="679"/>
      <c r="H52" s="679"/>
      <c r="I52" s="679"/>
      <c r="J52" s="679"/>
      <c r="K52" s="679"/>
      <c r="L52" s="679"/>
      <c r="M52" s="679"/>
      <c r="N52" s="679"/>
      <c r="O52" s="679"/>
      <c r="P52" s="679"/>
      <c r="Q52" s="679"/>
      <c r="R52" s="679"/>
      <c r="S52" s="679"/>
      <c r="T52" s="679"/>
      <c r="U52" s="679"/>
      <c r="V52" s="679"/>
      <c r="W52" s="679"/>
      <c r="X52" s="679"/>
      <c r="Y52" s="679"/>
      <c r="Z52" s="679"/>
      <c r="AA52" s="679"/>
      <c r="AB52" s="679"/>
      <c r="AC52" s="679"/>
      <c r="AD52" s="679"/>
      <c r="AE52" s="679"/>
      <c r="AF52" s="679"/>
      <c r="AG52" s="679"/>
      <c r="AH52" s="679"/>
      <c r="AI52" s="679"/>
      <c r="AJ52" s="679"/>
      <c r="AK52" s="780"/>
    </row>
    <row r="53" spans="1:37" ht="14.1" customHeight="1" thickBot="1">
      <c r="A53" s="762"/>
      <c r="B53" s="763"/>
      <c r="C53" s="764"/>
      <c r="D53" s="779" t="s">
        <v>125</v>
      </c>
      <c r="E53" s="675"/>
      <c r="F53" s="675"/>
      <c r="G53" s="675"/>
      <c r="H53" s="675"/>
      <c r="I53" s="675"/>
      <c r="J53" s="179"/>
      <c r="K53" s="727"/>
      <c r="L53" s="727"/>
      <c r="M53" s="727"/>
      <c r="N53" s="727"/>
      <c r="O53" s="727"/>
      <c r="P53" s="727"/>
      <c r="Q53" s="727"/>
      <c r="R53" s="727"/>
      <c r="S53" s="727"/>
      <c r="T53" s="727"/>
      <c r="U53" s="727"/>
      <c r="V53" s="727"/>
      <c r="W53" s="727"/>
      <c r="X53" s="727"/>
      <c r="Y53" s="727"/>
      <c r="Z53" s="727"/>
      <c r="AA53" s="727"/>
      <c r="AB53" s="746" t="s">
        <v>813</v>
      </c>
      <c r="AC53" s="746"/>
      <c r="AD53" s="746"/>
      <c r="AE53" s="727"/>
      <c r="AF53" s="727"/>
      <c r="AG53" s="727"/>
      <c r="AH53" s="727"/>
      <c r="AI53" s="727"/>
      <c r="AJ53" s="727"/>
      <c r="AK53" s="728"/>
    </row>
    <row r="54" spans="1:37" ht="14.1" customHeight="1" thickBot="1">
      <c r="A54" s="762"/>
      <c r="B54" s="763"/>
      <c r="C54" s="764"/>
      <c r="D54" s="686" t="s">
        <v>30</v>
      </c>
      <c r="E54" s="686"/>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c r="AD54" s="686"/>
      <c r="AE54" s="686"/>
      <c r="AF54" s="686"/>
      <c r="AG54" s="686"/>
      <c r="AH54" s="686"/>
      <c r="AI54" s="686"/>
      <c r="AJ54" s="686"/>
      <c r="AK54" s="687"/>
    </row>
    <row r="55" spans="1:37" ht="14.1" customHeight="1" thickBot="1">
      <c r="A55" s="762"/>
      <c r="B55" s="763"/>
      <c r="C55" s="764"/>
      <c r="D55" s="683" t="s">
        <v>126</v>
      </c>
      <c r="E55" s="684"/>
      <c r="F55" s="684"/>
      <c r="G55" s="684"/>
      <c r="H55" s="684"/>
      <c r="I55" s="684"/>
      <c r="J55" s="684"/>
      <c r="K55" s="684"/>
      <c r="L55" s="684"/>
      <c r="M55" s="684"/>
      <c r="N55" s="684"/>
      <c r="O55" s="684"/>
      <c r="P55" s="684"/>
      <c r="Q55" s="684"/>
      <c r="R55" s="669"/>
      <c r="S55" s="669"/>
      <c r="T55" s="669"/>
      <c r="U55" s="669"/>
      <c r="V55" s="669"/>
      <c r="W55" s="669"/>
      <c r="X55" s="685" t="s">
        <v>8</v>
      </c>
      <c r="Y55" s="685"/>
      <c r="Z55" s="16"/>
      <c r="AA55" s="684" t="s">
        <v>9</v>
      </c>
      <c r="AB55" s="684"/>
      <c r="AC55" s="684"/>
      <c r="AD55" s="684"/>
      <c r="AE55" s="684"/>
      <c r="AF55" s="684"/>
      <c r="AG55" s="684"/>
      <c r="AH55" s="684"/>
      <c r="AI55" s="684"/>
      <c r="AJ55" s="684"/>
      <c r="AK55" s="688"/>
    </row>
    <row r="56" spans="1:37" ht="14.1" customHeight="1" thickBot="1">
      <c r="A56" s="762"/>
      <c r="B56" s="763"/>
      <c r="C56" s="764"/>
      <c r="D56" s="686" t="s">
        <v>32</v>
      </c>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c r="AG56" s="686"/>
      <c r="AH56" s="686"/>
      <c r="AI56" s="686"/>
      <c r="AJ56" s="686"/>
      <c r="AK56" s="687"/>
    </row>
    <row r="57" spans="1:37" ht="14.1" customHeight="1">
      <c r="A57" s="762"/>
      <c r="B57" s="763"/>
      <c r="C57" s="764"/>
      <c r="D57" s="777" t="s">
        <v>127</v>
      </c>
      <c r="E57" s="778"/>
      <c r="F57" s="778"/>
      <c r="G57" s="778"/>
      <c r="H57" s="778"/>
      <c r="I57" s="778"/>
      <c r="J57" s="778"/>
      <c r="K57" s="679"/>
      <c r="L57" s="679"/>
      <c r="M57" s="679"/>
      <c r="N57" s="679"/>
      <c r="O57" s="679"/>
      <c r="P57" s="679"/>
      <c r="Q57" s="679"/>
      <c r="R57" s="680"/>
      <c r="S57" s="676" t="s">
        <v>128</v>
      </c>
      <c r="T57" s="677"/>
      <c r="U57" s="677"/>
      <c r="V57" s="677"/>
      <c r="W57" s="677"/>
      <c r="X57" s="677"/>
      <c r="Y57" s="677"/>
      <c r="Z57" s="677"/>
      <c r="AA57" s="677"/>
      <c r="AB57" s="677"/>
      <c r="AC57" s="678"/>
      <c r="AD57" s="670"/>
      <c r="AE57" s="671"/>
      <c r="AF57" s="670"/>
      <c r="AG57" s="671"/>
      <c r="AH57" s="670"/>
      <c r="AI57" s="671"/>
      <c r="AJ57" s="670"/>
      <c r="AK57" s="707"/>
    </row>
    <row r="58" spans="1:37" ht="14.1" customHeight="1" thickBot="1">
      <c r="A58" s="762"/>
      <c r="B58" s="763"/>
      <c r="C58" s="764"/>
      <c r="D58" s="672" t="s">
        <v>129</v>
      </c>
      <c r="E58" s="673"/>
      <c r="F58" s="673"/>
      <c r="G58" s="673"/>
      <c r="H58" s="673"/>
      <c r="I58" s="673"/>
      <c r="J58" s="673"/>
      <c r="K58" s="673"/>
      <c r="L58" s="681"/>
      <c r="M58" s="681"/>
      <c r="N58" s="681"/>
      <c r="O58" s="681"/>
      <c r="P58" s="681"/>
      <c r="Q58" s="681"/>
      <c r="R58" s="682"/>
      <c r="S58" s="674" t="s">
        <v>130</v>
      </c>
      <c r="T58" s="675"/>
      <c r="U58" s="675"/>
      <c r="V58" s="675"/>
      <c r="W58" s="675"/>
      <c r="X58" s="675"/>
      <c r="Y58" s="708"/>
      <c r="Z58" s="708"/>
      <c r="AA58" s="708"/>
      <c r="AB58" s="708"/>
      <c r="AC58" s="708"/>
      <c r="AD58" s="708"/>
      <c r="AE58" s="708"/>
      <c r="AF58" s="708"/>
      <c r="AG58" s="708"/>
      <c r="AH58" s="708"/>
      <c r="AI58" s="708"/>
      <c r="AJ58" s="708"/>
      <c r="AK58" s="709"/>
    </row>
    <row r="59" spans="1:37" ht="14.1" customHeight="1" thickBot="1">
      <c r="A59" s="762"/>
      <c r="B59" s="763"/>
      <c r="C59" s="764"/>
      <c r="D59" s="686" t="s">
        <v>31</v>
      </c>
      <c r="E59" s="686"/>
      <c r="F59" s="686"/>
      <c r="G59" s="686"/>
      <c r="H59" s="686"/>
      <c r="I59" s="686"/>
      <c r="J59" s="686"/>
      <c r="K59" s="686"/>
      <c r="L59" s="686"/>
      <c r="M59" s="686"/>
      <c r="N59" s="686"/>
      <c r="O59" s="686"/>
      <c r="P59" s="686"/>
      <c r="Q59" s="686"/>
      <c r="R59" s="686"/>
      <c r="S59" s="686"/>
      <c r="T59" s="686"/>
      <c r="U59" s="686"/>
      <c r="V59" s="686"/>
      <c r="W59" s="686"/>
      <c r="X59" s="686"/>
      <c r="Y59" s="686"/>
      <c r="Z59" s="686"/>
      <c r="AA59" s="686"/>
      <c r="AB59" s="686"/>
      <c r="AC59" s="686"/>
      <c r="AD59" s="686"/>
      <c r="AE59" s="686"/>
      <c r="AF59" s="686"/>
      <c r="AG59" s="686"/>
      <c r="AH59" s="686"/>
      <c r="AI59" s="686"/>
      <c r="AJ59" s="686"/>
      <c r="AK59" s="687"/>
    </row>
    <row r="60" spans="1:37" ht="14.1" customHeight="1">
      <c r="A60" s="762"/>
      <c r="B60" s="763"/>
      <c r="C60" s="764"/>
      <c r="D60" s="689" t="s">
        <v>131</v>
      </c>
      <c r="E60" s="690"/>
      <c r="F60" s="690"/>
      <c r="G60" s="690"/>
      <c r="H60" s="690"/>
      <c r="I60" s="690"/>
      <c r="J60" s="690"/>
      <c r="K60" s="690"/>
      <c r="L60" s="690"/>
      <c r="M60" s="690"/>
      <c r="N60" s="690"/>
      <c r="O60" s="691"/>
      <c r="P60" s="689" t="s">
        <v>132</v>
      </c>
      <c r="Q60" s="690"/>
      <c r="R60" s="690"/>
      <c r="S60" s="690"/>
      <c r="T60" s="690"/>
      <c r="U60" s="690"/>
      <c r="V60" s="690"/>
      <c r="W60" s="690"/>
      <c r="X60" s="690"/>
      <c r="Y60" s="690"/>
      <c r="Z60" s="691"/>
      <c r="AA60" s="690" t="s">
        <v>133</v>
      </c>
      <c r="AB60" s="690"/>
      <c r="AC60" s="690"/>
      <c r="AD60" s="690"/>
      <c r="AE60" s="690"/>
      <c r="AF60" s="690"/>
      <c r="AG60" s="690"/>
      <c r="AH60" s="690"/>
      <c r="AI60" s="690"/>
      <c r="AJ60" s="690"/>
      <c r="AK60" s="691"/>
    </row>
    <row r="61" spans="1:37" ht="14.1" customHeight="1">
      <c r="A61" s="762"/>
      <c r="B61" s="763"/>
      <c r="C61" s="764"/>
      <c r="D61" s="692"/>
      <c r="E61" s="693"/>
      <c r="F61" s="693"/>
      <c r="G61" s="693"/>
      <c r="H61" s="693"/>
      <c r="I61" s="693"/>
      <c r="J61" s="693"/>
      <c r="K61" s="693"/>
      <c r="L61" s="693"/>
      <c r="M61" s="693"/>
      <c r="N61" s="693"/>
      <c r="O61" s="694"/>
      <c r="P61" s="692"/>
      <c r="Q61" s="693"/>
      <c r="R61" s="693"/>
      <c r="S61" s="693"/>
      <c r="T61" s="693"/>
      <c r="U61" s="693"/>
      <c r="V61" s="693"/>
      <c r="W61" s="693"/>
      <c r="X61" s="693"/>
      <c r="Y61" s="693"/>
      <c r="Z61" s="694"/>
      <c r="AA61" s="789"/>
      <c r="AB61" s="789"/>
      <c r="AC61" s="789"/>
      <c r="AD61" s="789"/>
      <c r="AE61" s="789"/>
      <c r="AF61" s="789"/>
      <c r="AG61" s="789"/>
      <c r="AH61" s="789"/>
      <c r="AI61" s="789"/>
      <c r="AJ61" s="789"/>
      <c r="AK61" s="790"/>
    </row>
    <row r="62" spans="1:37" ht="14.1" customHeight="1">
      <c r="A62" s="762"/>
      <c r="B62" s="763"/>
      <c r="C62" s="764"/>
      <c r="D62" s="695" t="s">
        <v>33</v>
      </c>
      <c r="E62" s="696"/>
      <c r="F62" s="696"/>
      <c r="G62" s="696"/>
      <c r="H62" s="696"/>
      <c r="I62" s="866"/>
      <c r="J62" s="866"/>
      <c r="K62" s="866"/>
      <c r="L62" s="866"/>
      <c r="M62" s="866"/>
      <c r="N62" s="866"/>
      <c r="O62" s="867"/>
      <c r="P62" s="768" t="s">
        <v>33</v>
      </c>
      <c r="Q62" s="769"/>
      <c r="R62" s="769"/>
      <c r="S62" s="769"/>
      <c r="T62" s="769"/>
      <c r="U62" s="787"/>
      <c r="V62" s="787"/>
      <c r="W62" s="787"/>
      <c r="X62" s="787"/>
      <c r="Y62" s="787"/>
      <c r="Z62" s="788"/>
      <c r="AA62" s="768" t="s">
        <v>33</v>
      </c>
      <c r="AB62" s="769"/>
      <c r="AC62" s="769"/>
      <c r="AD62" s="769"/>
      <c r="AE62" s="769"/>
      <c r="AF62" s="787"/>
      <c r="AG62" s="787"/>
      <c r="AH62" s="787"/>
      <c r="AI62" s="787"/>
      <c r="AJ62" s="787"/>
      <c r="AK62" s="788"/>
    </row>
    <row r="63" spans="1:37" ht="14.1" customHeight="1">
      <c r="A63" s="762"/>
      <c r="B63" s="763"/>
      <c r="C63" s="764"/>
      <c r="D63" s="695" t="s">
        <v>34</v>
      </c>
      <c r="E63" s="696"/>
      <c r="F63" s="697"/>
      <c r="G63" s="697"/>
      <c r="H63" s="697"/>
      <c r="I63" s="697"/>
      <c r="J63" s="697"/>
      <c r="K63" s="697"/>
      <c r="L63" s="697"/>
      <c r="M63" s="697"/>
      <c r="N63" s="697"/>
      <c r="O63" s="698"/>
      <c r="P63" s="705" t="s">
        <v>34</v>
      </c>
      <c r="Q63" s="706"/>
      <c r="R63" s="697"/>
      <c r="S63" s="697"/>
      <c r="T63" s="697"/>
      <c r="U63" s="697"/>
      <c r="V63" s="697"/>
      <c r="W63" s="697"/>
      <c r="X63" s="697"/>
      <c r="Y63" s="697"/>
      <c r="Z63" s="698"/>
      <c r="AA63" s="706" t="s">
        <v>34</v>
      </c>
      <c r="AB63" s="706"/>
      <c r="AC63" s="697"/>
      <c r="AD63" s="697"/>
      <c r="AE63" s="697"/>
      <c r="AF63" s="697"/>
      <c r="AG63" s="697"/>
      <c r="AH63" s="697"/>
      <c r="AI63" s="697"/>
      <c r="AJ63" s="697"/>
      <c r="AK63" s="698"/>
    </row>
    <row r="64" spans="1:37" ht="14.1" customHeight="1">
      <c r="A64" s="762"/>
      <c r="B64" s="763"/>
      <c r="C64" s="764"/>
      <c r="D64" s="695" t="s">
        <v>134</v>
      </c>
      <c r="E64" s="696"/>
      <c r="F64" s="696"/>
      <c r="G64" s="696"/>
      <c r="H64" s="696"/>
      <c r="I64" s="696"/>
      <c r="J64" s="696"/>
      <c r="K64" s="696"/>
      <c r="L64" s="710"/>
      <c r="M64" s="710"/>
      <c r="N64" s="710"/>
      <c r="O64" s="711"/>
      <c r="P64" s="695" t="s">
        <v>135</v>
      </c>
      <c r="Q64" s="696"/>
      <c r="R64" s="696"/>
      <c r="S64" s="696"/>
      <c r="T64" s="696"/>
      <c r="U64" s="696"/>
      <c r="V64" s="696"/>
      <c r="W64" s="710"/>
      <c r="X64" s="710"/>
      <c r="Y64" s="710"/>
      <c r="Z64" s="711"/>
      <c r="AA64" s="696" t="s">
        <v>136</v>
      </c>
      <c r="AB64" s="696"/>
      <c r="AC64" s="696"/>
      <c r="AD64" s="696"/>
      <c r="AE64" s="696"/>
      <c r="AF64" s="696"/>
      <c r="AG64" s="696"/>
      <c r="AH64" s="696"/>
      <c r="AI64" s="696"/>
      <c r="AJ64" s="696"/>
      <c r="AK64" s="712"/>
    </row>
    <row r="65" spans="1:37" ht="14.1" customHeight="1">
      <c r="A65" s="762"/>
      <c r="B65" s="763"/>
      <c r="C65" s="764"/>
      <c r="D65" s="781"/>
      <c r="E65" s="782"/>
      <c r="F65" s="782"/>
      <c r="G65" s="782"/>
      <c r="H65" s="782"/>
      <c r="I65" s="782"/>
      <c r="J65" s="782"/>
      <c r="K65" s="782"/>
      <c r="L65" s="782"/>
      <c r="M65" s="782"/>
      <c r="N65" s="782"/>
      <c r="O65" s="783"/>
      <c r="P65" s="699"/>
      <c r="Q65" s="700"/>
      <c r="R65" s="700"/>
      <c r="S65" s="700"/>
      <c r="T65" s="700"/>
      <c r="U65" s="700"/>
      <c r="V65" s="700"/>
      <c r="W65" s="700"/>
      <c r="X65" s="700"/>
      <c r="Y65" s="700"/>
      <c r="Z65" s="701"/>
      <c r="AA65" s="781"/>
      <c r="AB65" s="782"/>
      <c r="AC65" s="782"/>
      <c r="AD65" s="782"/>
      <c r="AE65" s="782"/>
      <c r="AF65" s="782"/>
      <c r="AG65" s="782"/>
      <c r="AH65" s="782"/>
      <c r="AI65" s="782"/>
      <c r="AJ65" s="782"/>
      <c r="AK65" s="783"/>
    </row>
    <row r="66" spans="1:37" ht="14.1" customHeight="1" thickBot="1">
      <c r="A66" s="765"/>
      <c r="B66" s="766"/>
      <c r="C66" s="767"/>
      <c r="D66" s="784"/>
      <c r="E66" s="785"/>
      <c r="F66" s="785"/>
      <c r="G66" s="785"/>
      <c r="H66" s="785"/>
      <c r="I66" s="785"/>
      <c r="J66" s="785"/>
      <c r="K66" s="785"/>
      <c r="L66" s="785"/>
      <c r="M66" s="785"/>
      <c r="N66" s="785"/>
      <c r="O66" s="786"/>
      <c r="P66" s="702"/>
      <c r="Q66" s="703"/>
      <c r="R66" s="703"/>
      <c r="S66" s="703"/>
      <c r="T66" s="703"/>
      <c r="U66" s="703"/>
      <c r="V66" s="703"/>
      <c r="W66" s="703"/>
      <c r="X66" s="703"/>
      <c r="Y66" s="703"/>
      <c r="Z66" s="704"/>
      <c r="AA66" s="784"/>
      <c r="AB66" s="785"/>
      <c r="AC66" s="785"/>
      <c r="AD66" s="785"/>
      <c r="AE66" s="785"/>
      <c r="AF66" s="785"/>
      <c r="AG66" s="785"/>
      <c r="AH66" s="785"/>
      <c r="AI66" s="785"/>
      <c r="AJ66" s="785"/>
      <c r="AK66" s="786"/>
    </row>
  </sheetData>
  <sheetProtection algorithmName="SHA-512" hashValue="9W0bYJiRs3VdeLaoP0Pr1yAgCUJMqa5utXJ8/8V1e0JOPwMvKMVBNSG5B34h6t79s3EPNQ2KhEQ4Yk5oP1XsDw==" saltValue="4kQg99UwATT475D2HA50Pw==" spinCount="100000" sheet="1" objects="1" scenarios="1" selectLockedCells="1"/>
  <mergeCells count="178">
    <mergeCell ref="AC38:AK38"/>
    <mergeCell ref="AA65:AK66"/>
    <mergeCell ref="S29:U29"/>
    <mergeCell ref="V29:AK29"/>
    <mergeCell ref="A30:AK30"/>
    <mergeCell ref="A31:E32"/>
    <mergeCell ref="F32:AK32"/>
    <mergeCell ref="A26:H27"/>
    <mergeCell ref="S27:U27"/>
    <mergeCell ref="V27:AK27"/>
    <mergeCell ref="N26:AK26"/>
    <mergeCell ref="I26:M26"/>
    <mergeCell ref="I28:M28"/>
    <mergeCell ref="D54:AK54"/>
    <mergeCell ref="I62:O62"/>
    <mergeCell ref="D45:H47"/>
    <mergeCell ref="A28:H29"/>
    <mergeCell ref="N40:AK40"/>
    <mergeCell ref="D37:AK37"/>
    <mergeCell ref="Y42:Z42"/>
    <mergeCell ref="D42:L42"/>
    <mergeCell ref="D43:AK43"/>
    <mergeCell ref="L45:N45"/>
    <mergeCell ref="O45:AK45"/>
    <mergeCell ref="I19:J19"/>
    <mergeCell ref="A15:C15"/>
    <mergeCell ref="N18:AK18"/>
    <mergeCell ref="AD12:AK12"/>
    <mergeCell ref="A17:AK17"/>
    <mergeCell ref="D15:M15"/>
    <mergeCell ref="I27:J27"/>
    <mergeCell ref="K27:R27"/>
    <mergeCell ref="N16:R16"/>
    <mergeCell ref="A20:H21"/>
    <mergeCell ref="I20:M20"/>
    <mergeCell ref="A24:H25"/>
    <mergeCell ref="I24:M24"/>
    <mergeCell ref="N24:AK24"/>
    <mergeCell ref="I25:J25"/>
    <mergeCell ref="K19:R19"/>
    <mergeCell ref="S19:U19"/>
    <mergeCell ref="V19:AK19"/>
    <mergeCell ref="A18:H19"/>
    <mergeCell ref="I18:M18"/>
    <mergeCell ref="I22:M22"/>
    <mergeCell ref="N22:AK22"/>
    <mergeCell ref="I23:J23"/>
    <mergeCell ref="K23:R23"/>
    <mergeCell ref="G1:AE1"/>
    <mergeCell ref="Z13:AD13"/>
    <mergeCell ref="AE13:AK13"/>
    <mergeCell ref="H8:AK8"/>
    <mergeCell ref="A1:F4"/>
    <mergeCell ref="A7:AK7"/>
    <mergeCell ref="U4:AE4"/>
    <mergeCell ref="I3:M3"/>
    <mergeCell ref="O3:T3"/>
    <mergeCell ref="U2:AE3"/>
    <mergeCell ref="AF1:AK2"/>
    <mergeCell ref="AF3:AK4"/>
    <mergeCell ref="A6:E6"/>
    <mergeCell ref="F6:L6"/>
    <mergeCell ref="M6:O6"/>
    <mergeCell ref="P6:Y6"/>
    <mergeCell ref="Z6:AA6"/>
    <mergeCell ref="AB6:AK6"/>
    <mergeCell ref="A8:G8"/>
    <mergeCell ref="A5:AK5"/>
    <mergeCell ref="Z12:AC12"/>
    <mergeCell ref="S23:U23"/>
    <mergeCell ref="V23:AK23"/>
    <mergeCell ref="A22:H23"/>
    <mergeCell ref="K25:R25"/>
    <mergeCell ref="S25:U25"/>
    <mergeCell ref="V25:AK25"/>
    <mergeCell ref="N20:AK20"/>
    <mergeCell ref="I21:J21"/>
    <mergeCell ref="K21:R21"/>
    <mergeCell ref="S21:U21"/>
    <mergeCell ref="V21:AK21"/>
    <mergeCell ref="D44:AK44"/>
    <mergeCell ref="D39:AK39"/>
    <mergeCell ref="F35:AK35"/>
    <mergeCell ref="A37:C66"/>
    <mergeCell ref="D41:S41"/>
    <mergeCell ref="D52:F52"/>
    <mergeCell ref="M42:N42"/>
    <mergeCell ref="D48:H48"/>
    <mergeCell ref="O48:AK48"/>
    <mergeCell ref="D57:J57"/>
    <mergeCell ref="D53:I53"/>
    <mergeCell ref="G52:AK52"/>
    <mergeCell ref="D51:AK51"/>
    <mergeCell ref="D65:O66"/>
    <mergeCell ref="U62:Z62"/>
    <mergeCell ref="AA62:AE62"/>
    <mergeCell ref="AF62:AK62"/>
    <mergeCell ref="P62:T62"/>
    <mergeCell ref="AF57:AG57"/>
    <mergeCell ref="AA63:AB63"/>
    <mergeCell ref="AC63:AK63"/>
    <mergeCell ref="D62:H62"/>
    <mergeCell ref="D59:AK59"/>
    <mergeCell ref="AA60:AK61"/>
    <mergeCell ref="N28:AK28"/>
    <mergeCell ref="I29:J29"/>
    <mergeCell ref="K29:R29"/>
    <mergeCell ref="F34:AK34"/>
    <mergeCell ref="D49:AK49"/>
    <mergeCell ref="D50:AK50"/>
    <mergeCell ref="T41:AK41"/>
    <mergeCell ref="K53:AA53"/>
    <mergeCell ref="AE53:AK53"/>
    <mergeCell ref="A33:E34"/>
    <mergeCell ref="F33:AK33"/>
    <mergeCell ref="F31:AK31"/>
    <mergeCell ref="L48:N48"/>
    <mergeCell ref="J45:K45"/>
    <mergeCell ref="L47:N47"/>
    <mergeCell ref="O46:AK46"/>
    <mergeCell ref="O47:AK47"/>
    <mergeCell ref="AB53:AD53"/>
    <mergeCell ref="F36:AK36"/>
    <mergeCell ref="A35:E36"/>
    <mergeCell ref="O42:X42"/>
    <mergeCell ref="AA42:AK42"/>
    <mergeCell ref="D40:M40"/>
    <mergeCell ref="J48:K48"/>
    <mergeCell ref="P60:Z61"/>
    <mergeCell ref="D63:E63"/>
    <mergeCell ref="F63:O63"/>
    <mergeCell ref="P65:Z66"/>
    <mergeCell ref="P63:Q63"/>
    <mergeCell ref="R63:Z63"/>
    <mergeCell ref="AJ57:AK57"/>
    <mergeCell ref="Y58:AK58"/>
    <mergeCell ref="D60:O61"/>
    <mergeCell ref="L64:O64"/>
    <mergeCell ref="W64:Z64"/>
    <mergeCell ref="D64:K64"/>
    <mergeCell ref="P64:V64"/>
    <mergeCell ref="AA64:AK64"/>
    <mergeCell ref="R55:W55"/>
    <mergeCell ref="AD57:AE57"/>
    <mergeCell ref="AH57:AI57"/>
    <mergeCell ref="D58:K58"/>
    <mergeCell ref="S58:X58"/>
    <mergeCell ref="S57:AC57"/>
    <mergeCell ref="K57:R57"/>
    <mergeCell ref="L58:R58"/>
    <mergeCell ref="D55:Q55"/>
    <mergeCell ref="X55:Y55"/>
    <mergeCell ref="D56:AK56"/>
    <mergeCell ref="AA55:AK55"/>
    <mergeCell ref="A14:C14"/>
    <mergeCell ref="A16:C16"/>
    <mergeCell ref="Z9:AC9"/>
    <mergeCell ref="AD10:AK10"/>
    <mergeCell ref="AD9:AG9"/>
    <mergeCell ref="AH9:AK9"/>
    <mergeCell ref="A11:G11"/>
    <mergeCell ref="H11:Y11"/>
    <mergeCell ref="Z11:AC11"/>
    <mergeCell ref="AD11:AK11"/>
    <mergeCell ref="A12:C13"/>
    <mergeCell ref="D12:Y13"/>
    <mergeCell ref="D14:M14"/>
    <mergeCell ref="D16:M16"/>
    <mergeCell ref="N15:P15"/>
    <mergeCell ref="A9:G9"/>
    <mergeCell ref="H9:Y9"/>
    <mergeCell ref="A10:G10"/>
    <mergeCell ref="H10:Y10"/>
    <mergeCell ref="Z10:AC10"/>
    <mergeCell ref="S16:AK16"/>
    <mergeCell ref="N14:P14"/>
    <mergeCell ref="Q14:AK14"/>
    <mergeCell ref="Q15:AK15"/>
  </mergeCells>
  <printOptions horizontalCentered="1" vertic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oddHeader>&amp;LDAL/ACH/01&amp;RDAL/ACH/IF-04-O</oddHeader>
    <oddFooter>&amp;C&amp;F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29</xdr:col>
                    <xdr:colOff>38100</xdr:colOff>
                    <xdr:row>7</xdr:row>
                    <xdr:rowOff>133350</xdr:rowOff>
                  </from>
                  <to>
                    <xdr:col>30</xdr:col>
                    <xdr:colOff>161925</xdr:colOff>
                    <xdr:row>9</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32</xdr:col>
                    <xdr:colOff>38100</xdr:colOff>
                    <xdr:row>7</xdr:row>
                    <xdr:rowOff>133350</xdr:rowOff>
                  </from>
                  <to>
                    <xdr:col>33</xdr:col>
                    <xdr:colOff>171450</xdr:colOff>
                    <xdr:row>9</xdr:row>
                    <xdr:rowOff>19050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21</xdr:col>
                    <xdr:colOff>133350</xdr:colOff>
                    <xdr:row>53</xdr:row>
                    <xdr:rowOff>133350</xdr:rowOff>
                  </from>
                  <to>
                    <xdr:col>23</xdr:col>
                    <xdr:colOff>85725</xdr:colOff>
                    <xdr:row>55</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25</xdr:col>
                    <xdr:colOff>0</xdr:colOff>
                    <xdr:row>53</xdr:row>
                    <xdr:rowOff>133350</xdr:rowOff>
                  </from>
                  <to>
                    <xdr:col>26</xdr:col>
                    <xdr:colOff>123825</xdr:colOff>
                    <xdr:row>55</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13</xdr:col>
                    <xdr:colOff>9525</xdr:colOff>
                    <xdr:row>40</xdr:row>
                    <xdr:rowOff>142875</xdr:rowOff>
                  </from>
                  <to>
                    <xdr:col>14</xdr:col>
                    <xdr:colOff>142875</xdr:colOff>
                    <xdr:row>42</xdr:row>
                    <xdr:rowOff>47625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8</xdr:col>
                    <xdr:colOff>0</xdr:colOff>
                    <xdr:row>43</xdr:row>
                    <xdr:rowOff>142875</xdr:rowOff>
                  </from>
                  <to>
                    <xdr:col>9</xdr:col>
                    <xdr:colOff>133350</xdr:colOff>
                    <xdr:row>45</xdr:row>
                    <xdr:rowOff>38100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7</xdr:col>
                    <xdr:colOff>171450</xdr:colOff>
                    <xdr:row>44</xdr:row>
                    <xdr:rowOff>142875</xdr:rowOff>
                  </from>
                  <to>
                    <xdr:col>9</xdr:col>
                    <xdr:colOff>123825</xdr:colOff>
                    <xdr:row>46</xdr:row>
                    <xdr:rowOff>38100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8</xdr:col>
                    <xdr:colOff>9525</xdr:colOff>
                    <xdr:row>46</xdr:row>
                    <xdr:rowOff>142875</xdr:rowOff>
                  </from>
                  <to>
                    <xdr:col>9</xdr:col>
                    <xdr:colOff>142875</xdr:colOff>
                    <xdr:row>48</xdr:row>
                    <xdr:rowOff>38100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6</xdr:col>
                    <xdr:colOff>152400</xdr:colOff>
                    <xdr:row>1</xdr:row>
                    <xdr:rowOff>57150</xdr:rowOff>
                  </from>
                  <to>
                    <xdr:col>8</xdr:col>
                    <xdr:colOff>28575</xdr:colOff>
                    <xdr:row>3</xdr:row>
                    <xdr:rowOff>57150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12</xdr:col>
                    <xdr:colOff>133350</xdr:colOff>
                    <xdr:row>1</xdr:row>
                    <xdr:rowOff>57150</xdr:rowOff>
                  </from>
                  <to>
                    <xdr:col>14</xdr:col>
                    <xdr:colOff>57150</xdr:colOff>
                    <xdr:row>3</xdr:row>
                    <xdr:rowOff>57150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xdr:col>
                    <xdr:colOff>171450</xdr:colOff>
                    <xdr:row>36</xdr:row>
                    <xdr:rowOff>133350</xdr:rowOff>
                  </from>
                  <to>
                    <xdr:col>4</xdr:col>
                    <xdr:colOff>123825</xdr:colOff>
                    <xdr:row>38</xdr:row>
                    <xdr:rowOff>28575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8</xdr:col>
                    <xdr:colOff>9525</xdr:colOff>
                    <xdr:row>36</xdr:row>
                    <xdr:rowOff>142875</xdr:rowOff>
                  </from>
                  <to>
                    <xdr:col>9</xdr:col>
                    <xdr:colOff>133350</xdr:colOff>
                    <xdr:row>38</xdr:row>
                    <xdr:rowOff>38100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14</xdr:col>
                    <xdr:colOff>161925</xdr:colOff>
                    <xdr:row>36</xdr:row>
                    <xdr:rowOff>133350</xdr:rowOff>
                  </from>
                  <to>
                    <xdr:col>16</xdr:col>
                    <xdr:colOff>114300</xdr:colOff>
                    <xdr:row>38</xdr:row>
                    <xdr:rowOff>28575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20</xdr:col>
                    <xdr:colOff>19050</xdr:colOff>
                    <xdr:row>36</xdr:row>
                    <xdr:rowOff>161925</xdr:rowOff>
                  </from>
                  <to>
                    <xdr:col>21</xdr:col>
                    <xdr:colOff>152400</xdr:colOff>
                    <xdr:row>38</xdr:row>
                    <xdr:rowOff>28575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25</xdr:col>
                    <xdr:colOff>38100</xdr:colOff>
                    <xdr:row>40</xdr:row>
                    <xdr:rowOff>142875</xdr:rowOff>
                  </from>
                  <to>
                    <xdr:col>26</xdr:col>
                    <xdr:colOff>161925</xdr:colOff>
                    <xdr:row>42</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900-000000000000}">
          <x14:formula1>
            <xm:f>Liste!$G$2:$G$3</xm:f>
          </x14:formula1>
          <xm:sqref>G52:AK52</xm:sqref>
        </x14:dataValidation>
        <x14:dataValidation type="list" allowBlank="1" showInputMessage="1" showErrorMessage="1" xr:uid="{00000000-0002-0000-0900-000001000000}">
          <x14:formula1>
            <xm:f>Liste!$I$2:$I$7</xm:f>
          </x14:formula1>
          <xm:sqref>L58:R58</xm:sqref>
        </x14:dataValidation>
        <x14:dataValidation type="list" allowBlank="1" showInputMessage="1" showErrorMessage="1" xr:uid="{00000000-0002-0000-0900-000002000000}">
          <x14:formula1>
            <xm:f>Liste!$H$2:$H$6</xm:f>
          </x14:formula1>
          <xm:sqref>K57:R57</xm:sqref>
        </x14:dataValidation>
        <x14:dataValidation type="list" allowBlank="1" showInputMessage="1" showErrorMessage="1" xr:uid="{00000000-0002-0000-0900-000003000000}">
          <x14:formula1>
            <xm:f>Liste!$F$2:$F$12</xm:f>
          </x14:formula1>
          <xm:sqref>D50:AK50</xm:sqref>
        </x14:dataValidation>
        <x14:dataValidation type="list" allowBlank="1" showInputMessage="1" showErrorMessage="1" xr:uid="{00000000-0002-0000-0900-000004000000}">
          <x14:formula1>
            <xm:f>Liste!$S$2:$S$12</xm:f>
          </x14:formula1>
          <xm:sqref>K53:AA53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4"/>
  <dimension ref="A1:S230"/>
  <sheetViews>
    <sheetView topLeftCell="A145" zoomScaleNormal="100" workbookViewId="0">
      <selection activeCell="B2" sqref="B2:C181"/>
    </sheetView>
  </sheetViews>
  <sheetFormatPr baseColWidth="10" defaultRowHeight="15"/>
  <cols>
    <col min="1" max="1" width="12.7109375" bestFit="1" customWidth="1"/>
    <col min="2" max="3" width="22.7109375" style="250" bestFit="1" customWidth="1"/>
    <col min="4" max="4" width="17.140625" bestFit="1" customWidth="1"/>
    <col min="5" max="5" width="28.42578125" customWidth="1"/>
    <col min="19" max="19" width="41.28515625" bestFit="1" customWidth="1"/>
  </cols>
  <sheetData>
    <row r="1" spans="1:19">
      <c r="A1" s="2" t="s">
        <v>37</v>
      </c>
      <c r="B1" s="249" t="s">
        <v>40</v>
      </c>
      <c r="C1" s="249" t="s">
        <v>1022</v>
      </c>
      <c r="D1" s="2" t="s">
        <v>166</v>
      </c>
      <c r="E1" s="2" t="s">
        <v>465</v>
      </c>
      <c r="F1" s="2" t="s">
        <v>706</v>
      </c>
      <c r="G1" s="2" t="s">
        <v>707</v>
      </c>
      <c r="H1" s="2" t="s">
        <v>708</v>
      </c>
      <c r="I1" s="2" t="s">
        <v>709</v>
      </c>
      <c r="K1" s="2" t="s">
        <v>740</v>
      </c>
      <c r="L1" s="2" t="s">
        <v>742</v>
      </c>
      <c r="M1" s="2" t="s">
        <v>743</v>
      </c>
      <c r="N1" s="2" t="s">
        <v>746</v>
      </c>
      <c r="O1" s="2" t="s">
        <v>761</v>
      </c>
      <c r="P1" s="2" t="s">
        <v>755</v>
      </c>
      <c r="Q1" s="2" t="s">
        <v>756</v>
      </c>
      <c r="R1" s="2" t="s">
        <v>770</v>
      </c>
      <c r="S1" s="180" t="s">
        <v>812</v>
      </c>
    </row>
    <row r="2" spans="1:19">
      <c r="A2" t="s">
        <v>167</v>
      </c>
      <c r="B2" s="250" t="s">
        <v>168</v>
      </c>
      <c r="C2" s="250">
        <v>17</v>
      </c>
      <c r="D2" s="29" t="s">
        <v>252</v>
      </c>
      <c r="E2" s="37" t="s">
        <v>466</v>
      </c>
      <c r="F2" t="s">
        <v>710</v>
      </c>
      <c r="G2" t="s">
        <v>711</v>
      </c>
      <c r="H2" t="s">
        <v>712</v>
      </c>
      <c r="I2" t="s">
        <v>713</v>
      </c>
      <c r="K2" t="s">
        <v>736</v>
      </c>
      <c r="L2" t="s">
        <v>741</v>
      </c>
      <c r="M2" t="s">
        <v>744</v>
      </c>
      <c r="N2" t="s">
        <v>747</v>
      </c>
      <c r="O2" t="s">
        <v>736</v>
      </c>
      <c r="P2" t="s">
        <v>757</v>
      </c>
      <c r="Q2" t="s">
        <v>759</v>
      </c>
      <c r="R2" t="s">
        <v>8</v>
      </c>
      <c r="S2" s="181" t="s">
        <v>801</v>
      </c>
    </row>
    <row r="3" spans="1:19">
      <c r="A3" t="s">
        <v>169</v>
      </c>
      <c r="B3" s="250" t="s">
        <v>897</v>
      </c>
      <c r="C3" s="250">
        <v>42</v>
      </c>
      <c r="D3" s="29" t="s">
        <v>253</v>
      </c>
      <c r="E3" s="37" t="s">
        <v>467</v>
      </c>
      <c r="F3" t="s">
        <v>714</v>
      </c>
      <c r="G3" t="s">
        <v>715</v>
      </c>
      <c r="H3" t="s">
        <v>716</v>
      </c>
      <c r="I3" t="s">
        <v>717</v>
      </c>
      <c r="K3" t="s">
        <v>737</v>
      </c>
      <c r="L3" t="s">
        <v>738</v>
      </c>
      <c r="M3" t="s">
        <v>745</v>
      </c>
      <c r="N3" t="s">
        <v>748</v>
      </c>
      <c r="O3" t="s">
        <v>737</v>
      </c>
      <c r="P3" t="s">
        <v>758</v>
      </c>
      <c r="Q3" t="s">
        <v>760</v>
      </c>
      <c r="R3" t="s">
        <v>9</v>
      </c>
      <c r="S3" s="181" t="s">
        <v>802</v>
      </c>
    </row>
    <row r="4" spans="1:19">
      <c r="A4" t="s">
        <v>47</v>
      </c>
      <c r="B4" s="250" t="s">
        <v>898</v>
      </c>
      <c r="C4" s="250">
        <v>34</v>
      </c>
      <c r="D4" s="29" t="s">
        <v>254</v>
      </c>
      <c r="E4" s="37" t="s">
        <v>468</v>
      </c>
      <c r="F4" t="s">
        <v>718</v>
      </c>
      <c r="H4" t="s">
        <v>719</v>
      </c>
      <c r="I4" t="s">
        <v>720</v>
      </c>
      <c r="S4" s="181" t="s">
        <v>803</v>
      </c>
    </row>
    <row r="5" spans="1:19">
      <c r="A5" t="s">
        <v>170</v>
      </c>
      <c r="B5" s="250" t="s">
        <v>174</v>
      </c>
      <c r="C5" s="250">
        <v>32</v>
      </c>
      <c r="D5" s="29" t="s">
        <v>255</v>
      </c>
      <c r="E5" s="37" t="s">
        <v>469</v>
      </c>
      <c r="F5" t="s">
        <v>721</v>
      </c>
      <c r="H5" t="s">
        <v>722</v>
      </c>
      <c r="I5" t="s">
        <v>723</v>
      </c>
      <c r="S5" s="181" t="s">
        <v>804</v>
      </c>
    </row>
    <row r="6" spans="1:19">
      <c r="A6" t="s">
        <v>171</v>
      </c>
      <c r="B6" s="250" t="s">
        <v>899</v>
      </c>
      <c r="C6" s="250">
        <v>37</v>
      </c>
      <c r="D6" s="30" t="str">
        <f>"+49"</f>
        <v>+49</v>
      </c>
      <c r="E6" s="37" t="s">
        <v>470</v>
      </c>
      <c r="F6" t="s">
        <v>724</v>
      </c>
      <c r="H6" t="s">
        <v>866</v>
      </c>
      <c r="I6" t="s">
        <v>725</v>
      </c>
      <c r="S6" s="181" t="s">
        <v>805</v>
      </c>
    </row>
    <row r="7" spans="1:19">
      <c r="A7" t="s">
        <v>172</v>
      </c>
      <c r="B7" s="250" t="s">
        <v>900</v>
      </c>
      <c r="C7" s="250">
        <v>47</v>
      </c>
      <c r="D7" s="29" t="s">
        <v>256</v>
      </c>
      <c r="E7" s="37" t="s">
        <v>471</v>
      </c>
      <c r="F7" t="s">
        <v>726</v>
      </c>
      <c r="I7" t="s">
        <v>727</v>
      </c>
      <c r="S7" s="181" t="s">
        <v>806</v>
      </c>
    </row>
    <row r="8" spans="1:19">
      <c r="A8" t="s">
        <v>173</v>
      </c>
      <c r="B8" s="250" t="s">
        <v>901</v>
      </c>
      <c r="C8" s="250">
        <v>77</v>
      </c>
      <c r="D8" s="29" t="s">
        <v>257</v>
      </c>
      <c r="E8" s="37" t="s">
        <v>472</v>
      </c>
      <c r="F8" t="s">
        <v>728</v>
      </c>
      <c r="S8" s="181" t="s">
        <v>807</v>
      </c>
    </row>
    <row r="9" spans="1:19">
      <c r="A9" t="s">
        <v>175</v>
      </c>
      <c r="B9" s="250" t="s">
        <v>902</v>
      </c>
      <c r="C9" s="250">
        <v>67</v>
      </c>
      <c r="D9" s="29" t="s">
        <v>258</v>
      </c>
      <c r="E9" s="37" t="s">
        <v>473</v>
      </c>
      <c r="F9" t="s">
        <v>729</v>
      </c>
      <c r="S9" s="181" t="s">
        <v>808</v>
      </c>
    </row>
    <row r="10" spans="1:19">
      <c r="A10" t="s">
        <v>176</v>
      </c>
      <c r="B10" s="250" t="s">
        <v>903</v>
      </c>
      <c r="C10" s="250">
        <v>22</v>
      </c>
      <c r="D10" s="29" t="s">
        <v>259</v>
      </c>
      <c r="E10" s="37" t="s">
        <v>474</v>
      </c>
      <c r="F10" t="s">
        <v>730</v>
      </c>
      <c r="S10" s="181" t="s">
        <v>809</v>
      </c>
    </row>
    <row r="11" spans="1:19">
      <c r="A11" t="s">
        <v>177</v>
      </c>
      <c r="B11" s="250" t="s">
        <v>187</v>
      </c>
      <c r="C11" s="250">
        <v>65</v>
      </c>
      <c r="D11" s="29" t="s">
        <v>260</v>
      </c>
      <c r="E11" s="37" t="s">
        <v>475</v>
      </c>
      <c r="F11" t="s">
        <v>731</v>
      </c>
      <c r="S11" s="181" t="s">
        <v>810</v>
      </c>
    </row>
    <row r="12" spans="1:19">
      <c r="A12" t="s">
        <v>178</v>
      </c>
      <c r="B12" s="250" t="s">
        <v>904</v>
      </c>
      <c r="C12" s="250">
        <v>53</v>
      </c>
      <c r="D12" s="29" t="s">
        <v>261</v>
      </c>
      <c r="E12" s="37" t="s">
        <v>476</v>
      </c>
      <c r="F12" t="s">
        <v>732</v>
      </c>
      <c r="S12" s="181" t="s">
        <v>811</v>
      </c>
    </row>
    <row r="13" spans="1:19">
      <c r="A13" t="s">
        <v>179</v>
      </c>
      <c r="B13" s="250" t="s">
        <v>190</v>
      </c>
      <c r="C13" s="250">
        <v>23</v>
      </c>
      <c r="D13" s="29" t="s">
        <v>262</v>
      </c>
      <c r="E13" s="37" t="s">
        <v>477</v>
      </c>
    </row>
    <row r="14" spans="1:19">
      <c r="A14" t="s">
        <v>180</v>
      </c>
      <c r="B14" s="250" t="s">
        <v>905</v>
      </c>
      <c r="C14" s="250">
        <v>68</v>
      </c>
      <c r="D14" s="29" t="s">
        <v>263</v>
      </c>
      <c r="E14" s="37" t="s">
        <v>478</v>
      </c>
    </row>
    <row r="15" spans="1:19">
      <c r="A15" t="s">
        <v>181</v>
      </c>
      <c r="B15" s="250" t="s">
        <v>906</v>
      </c>
      <c r="C15" s="250">
        <v>33</v>
      </c>
      <c r="D15" s="29" t="s">
        <v>264</v>
      </c>
      <c r="E15" s="37" t="s">
        <v>479</v>
      </c>
    </row>
    <row r="16" spans="1:19">
      <c r="A16" t="s">
        <v>182</v>
      </c>
      <c r="B16" s="250" t="s">
        <v>907</v>
      </c>
      <c r="C16" s="250">
        <v>69</v>
      </c>
      <c r="D16" s="30" t="str">
        <f>"+43"</f>
        <v>+43</v>
      </c>
      <c r="E16" s="37" t="s">
        <v>480</v>
      </c>
    </row>
    <row r="17" spans="1:5">
      <c r="A17" t="s">
        <v>183</v>
      </c>
      <c r="B17" s="250" t="s">
        <v>908</v>
      </c>
      <c r="C17" s="250">
        <v>45</v>
      </c>
      <c r="D17" s="29" t="s">
        <v>265</v>
      </c>
      <c r="E17" s="37" t="s">
        <v>481</v>
      </c>
    </row>
    <row r="18" spans="1:5">
      <c r="A18" t="s">
        <v>184</v>
      </c>
      <c r="B18" s="250" t="s">
        <v>909</v>
      </c>
      <c r="C18" s="250">
        <v>72</v>
      </c>
      <c r="D18" s="29" t="s">
        <v>266</v>
      </c>
      <c r="E18" s="37" t="s">
        <v>482</v>
      </c>
    </row>
    <row r="19" spans="1:5">
      <c r="A19" t="s">
        <v>185</v>
      </c>
      <c r="B19" s="250" t="s">
        <v>910</v>
      </c>
      <c r="C19" s="250">
        <v>28</v>
      </c>
      <c r="D19" s="29" t="s">
        <v>267</v>
      </c>
      <c r="E19" s="37" t="s">
        <v>483</v>
      </c>
    </row>
    <row r="20" spans="1:5">
      <c r="A20" t="s">
        <v>186</v>
      </c>
      <c r="B20" s="250" t="s">
        <v>911</v>
      </c>
      <c r="C20" s="250">
        <v>33</v>
      </c>
      <c r="D20" s="29" t="s">
        <v>268</v>
      </c>
      <c r="E20" s="37" t="s">
        <v>484</v>
      </c>
    </row>
    <row r="21" spans="1:5">
      <c r="A21" t="s">
        <v>188</v>
      </c>
      <c r="B21" s="250" t="s">
        <v>198</v>
      </c>
      <c r="C21" s="250">
        <v>57</v>
      </c>
      <c r="D21" s="29" t="s">
        <v>269</v>
      </c>
      <c r="E21" s="37" t="s">
        <v>485</v>
      </c>
    </row>
    <row r="22" spans="1:5">
      <c r="A22" t="s">
        <v>189</v>
      </c>
      <c r="B22" s="250" t="s">
        <v>912</v>
      </c>
      <c r="C22" s="250">
        <v>34</v>
      </c>
      <c r="D22" s="30" t="str">
        <f>"+32"</f>
        <v>+32</v>
      </c>
      <c r="E22" s="37" t="s">
        <v>486</v>
      </c>
    </row>
    <row r="23" spans="1:5">
      <c r="A23" t="s">
        <v>191</v>
      </c>
      <c r="B23" s="250" t="s">
        <v>913</v>
      </c>
      <c r="C23" s="250">
        <v>43</v>
      </c>
      <c r="D23" s="29" t="s">
        <v>270</v>
      </c>
      <c r="E23" s="37" t="s">
        <v>487</v>
      </c>
    </row>
    <row r="24" spans="1:5">
      <c r="A24" t="s">
        <v>48</v>
      </c>
      <c r="B24" s="250" t="s">
        <v>201</v>
      </c>
      <c r="C24" s="250">
        <v>41</v>
      </c>
      <c r="D24" s="29" t="s">
        <v>271</v>
      </c>
      <c r="E24" s="37" t="s">
        <v>488</v>
      </c>
    </row>
    <row r="25" spans="1:5">
      <c r="A25" t="s">
        <v>192</v>
      </c>
      <c r="B25" s="250" t="s">
        <v>203</v>
      </c>
      <c r="C25" s="250">
        <v>17</v>
      </c>
      <c r="D25" s="29" t="s">
        <v>272</v>
      </c>
      <c r="E25" s="37" t="s">
        <v>489</v>
      </c>
    </row>
    <row r="26" spans="1:5">
      <c r="A26" t="s">
        <v>44</v>
      </c>
      <c r="B26" s="250" t="s">
        <v>914</v>
      </c>
      <c r="C26" s="250">
        <v>62</v>
      </c>
      <c r="D26" s="29" t="s">
        <v>273</v>
      </c>
      <c r="E26" s="37" t="s">
        <v>490</v>
      </c>
    </row>
    <row r="27" spans="1:5">
      <c r="A27" t="s">
        <v>46</v>
      </c>
      <c r="B27" s="250" t="s">
        <v>915</v>
      </c>
      <c r="C27" s="250">
        <v>21</v>
      </c>
      <c r="D27" s="30" t="str">
        <f>"+375"</f>
        <v>+375</v>
      </c>
      <c r="E27" s="37" t="s">
        <v>491</v>
      </c>
    </row>
    <row r="28" spans="1:5">
      <c r="A28" t="s">
        <v>43</v>
      </c>
      <c r="B28" s="250" t="s">
        <v>916</v>
      </c>
      <c r="C28" s="250">
        <v>26</v>
      </c>
      <c r="D28" s="29" t="s">
        <v>274</v>
      </c>
      <c r="E28" s="37" t="s">
        <v>492</v>
      </c>
    </row>
    <row r="29" spans="1:5">
      <c r="A29" t="s">
        <v>193</v>
      </c>
      <c r="B29" s="250" t="s">
        <v>205</v>
      </c>
      <c r="C29" s="250">
        <v>75</v>
      </c>
      <c r="D29" s="29" t="s">
        <v>275</v>
      </c>
      <c r="E29" s="37" t="s">
        <v>493</v>
      </c>
    </row>
    <row r="30" spans="1:5">
      <c r="A30" t="s">
        <v>194</v>
      </c>
      <c r="B30" s="250" t="s">
        <v>917</v>
      </c>
      <c r="C30" s="250">
        <v>24</v>
      </c>
      <c r="D30" s="29" t="s">
        <v>276</v>
      </c>
      <c r="E30" s="37" t="s">
        <v>494</v>
      </c>
    </row>
    <row r="31" spans="1:5">
      <c r="A31" t="s">
        <v>195</v>
      </c>
      <c r="B31" s="250" t="s">
        <v>918</v>
      </c>
      <c r="C31" s="250">
        <v>21</v>
      </c>
      <c r="D31" s="30" t="str">
        <f>"+55"</f>
        <v>+55</v>
      </c>
      <c r="E31" s="37" t="s">
        <v>149</v>
      </c>
    </row>
    <row r="32" spans="1:5">
      <c r="A32" t="s">
        <v>196</v>
      </c>
      <c r="B32" s="250" t="s">
        <v>919</v>
      </c>
      <c r="C32" s="250">
        <v>63</v>
      </c>
      <c r="D32" s="29" t="s">
        <v>277</v>
      </c>
      <c r="E32" s="37" t="s">
        <v>495</v>
      </c>
    </row>
    <row r="33" spans="1:5">
      <c r="A33" t="s">
        <v>197</v>
      </c>
      <c r="B33" s="250" t="s">
        <v>920</v>
      </c>
      <c r="C33" s="250">
        <v>43</v>
      </c>
      <c r="D33" s="30" t="str">
        <f>"+359"</f>
        <v>+359</v>
      </c>
      <c r="E33" s="37" t="s">
        <v>496</v>
      </c>
    </row>
    <row r="34" spans="1:5">
      <c r="A34" t="s">
        <v>199</v>
      </c>
      <c r="B34" s="250" t="s">
        <v>921</v>
      </c>
      <c r="C34" s="250">
        <v>39</v>
      </c>
      <c r="D34" s="29" t="s">
        <v>278</v>
      </c>
      <c r="E34" s="37" t="s">
        <v>497</v>
      </c>
    </row>
    <row r="35" spans="1:5">
      <c r="A35" t="s">
        <v>45</v>
      </c>
      <c r="B35" s="250" t="s">
        <v>922</v>
      </c>
      <c r="C35" s="250">
        <v>21</v>
      </c>
      <c r="D35" s="29" t="s">
        <v>279</v>
      </c>
      <c r="E35" s="37" t="s">
        <v>498</v>
      </c>
    </row>
    <row r="36" spans="1:5">
      <c r="A36" t="s">
        <v>200</v>
      </c>
      <c r="B36" s="250" t="s">
        <v>206</v>
      </c>
      <c r="C36" s="250">
        <v>23</v>
      </c>
      <c r="D36" s="29" t="s">
        <v>280</v>
      </c>
      <c r="E36" s="37" t="s">
        <v>499</v>
      </c>
    </row>
    <row r="37" spans="1:5">
      <c r="A37" t="s">
        <v>49</v>
      </c>
      <c r="B37" s="250" t="s">
        <v>207</v>
      </c>
      <c r="C37" s="250">
        <v>58</v>
      </c>
      <c r="D37" s="29" t="s">
        <v>281</v>
      </c>
      <c r="E37" s="37" t="s">
        <v>500</v>
      </c>
    </row>
    <row r="38" spans="1:5">
      <c r="A38" t="s">
        <v>202</v>
      </c>
      <c r="B38" s="250" t="s">
        <v>208</v>
      </c>
      <c r="C38" s="250">
        <v>45</v>
      </c>
      <c r="D38" s="29" t="s">
        <v>282</v>
      </c>
      <c r="E38" s="37" t="s">
        <v>501</v>
      </c>
    </row>
    <row r="39" spans="1:5">
      <c r="A39" t="s">
        <v>50</v>
      </c>
      <c r="B39" s="250" t="s">
        <v>923</v>
      </c>
      <c r="C39" s="250">
        <v>47</v>
      </c>
      <c r="D39" s="29" t="s">
        <v>283</v>
      </c>
      <c r="E39" s="37" t="s">
        <v>502</v>
      </c>
    </row>
    <row r="40" spans="1:5">
      <c r="A40" t="s">
        <v>204</v>
      </c>
      <c r="B40" s="250" t="s">
        <v>209</v>
      </c>
      <c r="C40" s="250">
        <v>41</v>
      </c>
      <c r="D40" s="29" t="s">
        <v>284</v>
      </c>
      <c r="E40" s="37" t="s">
        <v>503</v>
      </c>
    </row>
    <row r="41" spans="1:5">
      <c r="B41" s="250" t="s">
        <v>924</v>
      </c>
      <c r="C41" s="250">
        <v>56</v>
      </c>
      <c r="D41" s="30" t="str">
        <f>"+86"</f>
        <v>+86</v>
      </c>
      <c r="E41" s="37" t="s">
        <v>504</v>
      </c>
    </row>
    <row r="42" spans="1:5">
      <c r="B42" s="250" t="s">
        <v>925</v>
      </c>
      <c r="C42" s="250">
        <v>56</v>
      </c>
      <c r="D42" s="29" t="s">
        <v>285</v>
      </c>
      <c r="E42" s="37" t="s">
        <v>505</v>
      </c>
    </row>
    <row r="43" spans="1:5">
      <c r="B43" s="250" t="s">
        <v>926</v>
      </c>
      <c r="C43" s="250">
        <v>20</v>
      </c>
      <c r="D43" s="29" t="s">
        <v>286</v>
      </c>
      <c r="E43" s="37" t="s">
        <v>506</v>
      </c>
    </row>
    <row r="44" spans="1:5">
      <c r="B44" s="250" t="s">
        <v>927</v>
      </c>
      <c r="C44" s="250">
        <v>90</v>
      </c>
      <c r="D44" s="29" t="s">
        <v>287</v>
      </c>
      <c r="E44" s="37" t="s">
        <v>507</v>
      </c>
    </row>
    <row r="45" spans="1:5">
      <c r="B45" s="250" t="s">
        <v>210</v>
      </c>
      <c r="C45" s="250">
        <v>31</v>
      </c>
      <c r="D45" s="29" t="s">
        <v>434</v>
      </c>
      <c r="E45" s="37" t="s">
        <v>508</v>
      </c>
    </row>
    <row r="46" spans="1:5">
      <c r="B46" s="250" t="s">
        <v>928</v>
      </c>
      <c r="C46" s="250">
        <v>60</v>
      </c>
      <c r="D46" s="29" t="s">
        <v>289</v>
      </c>
      <c r="E46" s="37" t="s">
        <v>509</v>
      </c>
    </row>
    <row r="47" spans="1:5">
      <c r="B47" s="250" t="s">
        <v>929</v>
      </c>
      <c r="C47" s="250">
        <v>36</v>
      </c>
      <c r="D47" s="29" t="s">
        <v>290</v>
      </c>
      <c r="E47" s="37" t="s">
        <v>510</v>
      </c>
    </row>
    <row r="48" spans="1:5">
      <c r="B48" s="250" t="s">
        <v>930</v>
      </c>
      <c r="C48" s="250">
        <v>32</v>
      </c>
      <c r="D48" s="29" t="s">
        <v>291</v>
      </c>
      <c r="E48" s="37" t="s">
        <v>511</v>
      </c>
    </row>
    <row r="49" spans="2:5">
      <c r="B49" s="250" t="s">
        <v>931</v>
      </c>
      <c r="C49" s="250">
        <v>30</v>
      </c>
      <c r="D49" s="29" t="s">
        <v>292</v>
      </c>
      <c r="E49" s="37" t="s">
        <v>512</v>
      </c>
    </row>
    <row r="50" spans="2:5">
      <c r="B50" s="250" t="s">
        <v>211</v>
      </c>
      <c r="C50" s="250">
        <v>30</v>
      </c>
      <c r="D50" s="29" t="s">
        <v>293</v>
      </c>
      <c r="E50" s="37" t="s">
        <v>513</v>
      </c>
    </row>
    <row r="51" spans="2:5">
      <c r="B51" s="250" t="s">
        <v>932</v>
      </c>
      <c r="C51" s="250">
        <v>13</v>
      </c>
      <c r="D51" s="30" t="str">
        <f>"+45"</f>
        <v>+45</v>
      </c>
      <c r="E51" s="37" t="s">
        <v>514</v>
      </c>
    </row>
    <row r="52" spans="2:5">
      <c r="B52" s="250" t="s">
        <v>933</v>
      </c>
      <c r="C52" s="250">
        <v>13</v>
      </c>
      <c r="D52" s="29" t="s">
        <v>294</v>
      </c>
      <c r="E52" s="37" t="s">
        <v>515</v>
      </c>
    </row>
    <row r="53" spans="2:5">
      <c r="B53" s="250" t="s">
        <v>934</v>
      </c>
      <c r="C53" s="250">
        <v>76</v>
      </c>
      <c r="D53" s="29" t="s">
        <v>295</v>
      </c>
      <c r="E53" s="37" t="s">
        <v>516</v>
      </c>
    </row>
    <row r="54" spans="2:5">
      <c r="B54" s="250" t="s">
        <v>935</v>
      </c>
      <c r="C54" s="250">
        <v>27</v>
      </c>
      <c r="D54" s="29" t="s">
        <v>296</v>
      </c>
      <c r="E54" s="37" t="s">
        <v>517</v>
      </c>
    </row>
    <row r="55" spans="2:5">
      <c r="B55" s="250" t="s">
        <v>936</v>
      </c>
      <c r="C55" s="250">
        <v>37</v>
      </c>
      <c r="D55" s="29" t="s">
        <v>422</v>
      </c>
      <c r="E55" s="37" t="s">
        <v>518</v>
      </c>
    </row>
    <row r="56" spans="2:5">
      <c r="B56" s="250" t="s">
        <v>937</v>
      </c>
      <c r="C56" s="250">
        <v>55</v>
      </c>
      <c r="D56" s="29" t="s">
        <v>297</v>
      </c>
      <c r="E56" s="37" t="s">
        <v>519</v>
      </c>
    </row>
    <row r="57" spans="2:5">
      <c r="B57" s="250" t="s">
        <v>938</v>
      </c>
      <c r="C57" s="250">
        <v>88</v>
      </c>
      <c r="D57" s="29" t="s">
        <v>298</v>
      </c>
      <c r="E57" s="37" t="s">
        <v>520</v>
      </c>
    </row>
    <row r="58" spans="2:5">
      <c r="B58" s="250" t="s">
        <v>16</v>
      </c>
      <c r="C58" s="250">
        <v>67</v>
      </c>
      <c r="D58" s="29" t="s">
        <v>299</v>
      </c>
      <c r="E58" s="37" t="s">
        <v>521</v>
      </c>
    </row>
    <row r="59" spans="2:5">
      <c r="B59" s="250" t="s">
        <v>212</v>
      </c>
      <c r="C59" s="250">
        <v>27</v>
      </c>
      <c r="D59" s="30" t="str">
        <f>"+34"</f>
        <v>+34</v>
      </c>
      <c r="E59" s="37" t="s">
        <v>522</v>
      </c>
    </row>
    <row r="60" spans="2:5">
      <c r="B60" s="250" t="s">
        <v>939</v>
      </c>
      <c r="C60" s="250">
        <v>38</v>
      </c>
      <c r="D60" s="29" t="s">
        <v>300</v>
      </c>
      <c r="E60" s="37" t="s">
        <v>523</v>
      </c>
    </row>
    <row r="61" spans="2:5">
      <c r="B61" s="250" t="s">
        <v>940</v>
      </c>
      <c r="C61" s="250">
        <v>53</v>
      </c>
      <c r="D61" s="30" t="str">
        <f>"+1"</f>
        <v>+1</v>
      </c>
      <c r="E61" s="37" t="s">
        <v>524</v>
      </c>
    </row>
    <row r="62" spans="2:5">
      <c r="B62" s="250" t="s">
        <v>941</v>
      </c>
      <c r="C62" s="250">
        <v>75</v>
      </c>
      <c r="D62" s="29" t="s">
        <v>301</v>
      </c>
      <c r="E62" s="37" t="s">
        <v>525</v>
      </c>
    </row>
    <row r="63" spans="2:5">
      <c r="B63" s="250" t="s">
        <v>213</v>
      </c>
      <c r="C63" s="250">
        <v>42</v>
      </c>
      <c r="D63" s="29" t="s">
        <v>331</v>
      </c>
      <c r="E63" s="37" t="s">
        <v>526</v>
      </c>
    </row>
    <row r="64" spans="2:5">
      <c r="B64" s="250" t="s">
        <v>942</v>
      </c>
      <c r="C64" s="250">
        <v>49</v>
      </c>
      <c r="D64" s="29" t="s">
        <v>302</v>
      </c>
      <c r="E64" s="37" t="s">
        <v>527</v>
      </c>
    </row>
    <row r="65" spans="2:5">
      <c r="B65" s="250" t="s">
        <v>943</v>
      </c>
      <c r="C65" s="250">
        <v>56</v>
      </c>
      <c r="D65" s="29" t="s">
        <v>303</v>
      </c>
      <c r="E65" s="37" t="s">
        <v>528</v>
      </c>
    </row>
    <row r="66" spans="2:5">
      <c r="B66" s="250" t="s">
        <v>214</v>
      </c>
      <c r="C66" s="250">
        <v>25</v>
      </c>
      <c r="D66" s="29" t="s">
        <v>304</v>
      </c>
      <c r="E66" s="37" t="s">
        <v>529</v>
      </c>
    </row>
    <row r="67" spans="2:5">
      <c r="B67" s="250" t="s">
        <v>944</v>
      </c>
      <c r="C67" s="250">
        <v>28</v>
      </c>
      <c r="D67" s="30" t="str">
        <f>"+33"</f>
        <v>+33</v>
      </c>
      <c r="E67" s="37" t="s">
        <v>530</v>
      </c>
    </row>
    <row r="68" spans="2:5">
      <c r="B68" s="250" t="s">
        <v>945</v>
      </c>
      <c r="C68" s="250">
        <v>21</v>
      </c>
      <c r="D68" s="29" t="s">
        <v>305</v>
      </c>
      <c r="E68" s="37" t="s">
        <v>531</v>
      </c>
    </row>
    <row r="69" spans="2:5">
      <c r="B69" s="250" t="s">
        <v>946</v>
      </c>
      <c r="C69" s="250">
        <v>39</v>
      </c>
      <c r="D69" s="29" t="s">
        <v>306</v>
      </c>
      <c r="E69" s="37" t="s">
        <v>532</v>
      </c>
    </row>
    <row r="70" spans="2:5">
      <c r="B70" s="250" t="s">
        <v>947</v>
      </c>
      <c r="C70" s="250">
        <v>16</v>
      </c>
      <c r="D70" s="29" t="s">
        <v>307</v>
      </c>
      <c r="E70" s="37" t="s">
        <v>533</v>
      </c>
    </row>
    <row r="71" spans="2:5">
      <c r="B71" s="250" t="s">
        <v>215</v>
      </c>
      <c r="C71" s="250">
        <v>22</v>
      </c>
      <c r="D71" s="29" t="s">
        <v>308</v>
      </c>
      <c r="E71" s="37" t="s">
        <v>534</v>
      </c>
    </row>
    <row r="72" spans="2:5">
      <c r="B72" s="250" t="s">
        <v>216</v>
      </c>
      <c r="C72" s="250">
        <v>74</v>
      </c>
      <c r="D72" s="29" t="s">
        <v>309</v>
      </c>
      <c r="E72" s="37" t="s">
        <v>535</v>
      </c>
    </row>
    <row r="73" spans="2:5">
      <c r="B73" s="250" t="s">
        <v>948</v>
      </c>
      <c r="C73" s="250">
        <v>41</v>
      </c>
      <c r="D73" s="30" t="str">
        <f>"+30"</f>
        <v>+30</v>
      </c>
      <c r="E73" s="37" t="s">
        <v>536</v>
      </c>
    </row>
    <row r="74" spans="2:5">
      <c r="B74" s="250" t="s">
        <v>949</v>
      </c>
      <c r="C74" s="250">
        <v>77</v>
      </c>
      <c r="D74" s="29" t="s">
        <v>310</v>
      </c>
      <c r="E74" s="37" t="s">
        <v>537</v>
      </c>
    </row>
    <row r="75" spans="2:5">
      <c r="B75" s="250" t="s">
        <v>950</v>
      </c>
      <c r="C75" s="250">
        <v>38</v>
      </c>
      <c r="D75" s="29" t="s">
        <v>311</v>
      </c>
      <c r="E75" s="37" t="s">
        <v>538</v>
      </c>
    </row>
    <row r="76" spans="2:5">
      <c r="B76" s="250" t="s">
        <v>951</v>
      </c>
      <c r="C76" s="250">
        <v>37</v>
      </c>
      <c r="D76" s="29" t="s">
        <v>312</v>
      </c>
      <c r="E76" s="37" t="s">
        <v>539</v>
      </c>
    </row>
    <row r="77" spans="2:5">
      <c r="B77" s="250" t="s">
        <v>217</v>
      </c>
      <c r="C77" s="250">
        <v>23</v>
      </c>
      <c r="D77" s="29" t="s">
        <v>313</v>
      </c>
      <c r="E77" s="37" t="s">
        <v>540</v>
      </c>
    </row>
    <row r="78" spans="2:5">
      <c r="B78" s="250" t="s">
        <v>218</v>
      </c>
      <c r="C78" s="250">
        <v>26</v>
      </c>
      <c r="D78" s="29" t="s">
        <v>314</v>
      </c>
      <c r="E78" s="37" t="s">
        <v>541</v>
      </c>
    </row>
    <row r="79" spans="2:5">
      <c r="B79" s="250" t="s">
        <v>952</v>
      </c>
      <c r="C79" s="250">
        <v>77</v>
      </c>
      <c r="D79" s="29" t="s">
        <v>315</v>
      </c>
      <c r="E79" s="37" t="s">
        <v>542</v>
      </c>
    </row>
    <row r="80" spans="2:5">
      <c r="B80" s="250" t="s">
        <v>953</v>
      </c>
      <c r="C80" s="250">
        <v>64</v>
      </c>
      <c r="D80" s="29" t="s">
        <v>316</v>
      </c>
      <c r="E80" s="37" t="s">
        <v>543</v>
      </c>
    </row>
    <row r="81" spans="2:5">
      <c r="B81" s="250" t="s">
        <v>954</v>
      </c>
      <c r="C81" s="250">
        <v>54</v>
      </c>
      <c r="D81" s="29" t="s">
        <v>317</v>
      </c>
      <c r="E81" s="37" t="s">
        <v>544</v>
      </c>
    </row>
    <row r="82" spans="2:5">
      <c r="B82" s="250" t="s">
        <v>955</v>
      </c>
      <c r="C82" s="250">
        <v>44</v>
      </c>
      <c r="D82" s="29" t="s">
        <v>318</v>
      </c>
      <c r="E82" s="37" t="s">
        <v>545</v>
      </c>
    </row>
    <row r="83" spans="2:5">
      <c r="B83" s="250" t="s">
        <v>956</v>
      </c>
      <c r="C83" s="250">
        <v>71</v>
      </c>
      <c r="D83" s="29" t="s">
        <v>319</v>
      </c>
      <c r="E83" s="37" t="s">
        <v>546</v>
      </c>
    </row>
    <row r="84" spans="2:5">
      <c r="B84" s="250" t="s">
        <v>957</v>
      </c>
      <c r="C84" s="250">
        <v>49</v>
      </c>
      <c r="D84" s="29" t="s">
        <v>320</v>
      </c>
      <c r="E84" s="37" t="s">
        <v>547</v>
      </c>
    </row>
    <row r="85" spans="2:5">
      <c r="B85" s="250" t="s">
        <v>219</v>
      </c>
      <c r="C85" s="250">
        <v>40</v>
      </c>
      <c r="D85" s="29" t="s">
        <v>321</v>
      </c>
      <c r="E85" s="37" t="s">
        <v>548</v>
      </c>
    </row>
    <row r="86" spans="2:5">
      <c r="B86" s="250" t="s">
        <v>220</v>
      </c>
      <c r="C86" s="250">
        <v>32</v>
      </c>
      <c r="D86" s="30" t="str">
        <f>"+36"</f>
        <v>+36</v>
      </c>
      <c r="E86" s="37" t="s">
        <v>549</v>
      </c>
    </row>
    <row r="87" spans="2:5">
      <c r="B87" s="250" t="s">
        <v>958</v>
      </c>
      <c r="C87" s="250">
        <v>15</v>
      </c>
      <c r="D87" s="29" t="s">
        <v>423</v>
      </c>
      <c r="E87" s="37" t="s">
        <v>550</v>
      </c>
    </row>
    <row r="88" spans="2:5">
      <c r="B88" s="250" t="s">
        <v>959</v>
      </c>
      <c r="C88" s="250">
        <v>64</v>
      </c>
      <c r="D88" s="29" t="s">
        <v>424</v>
      </c>
      <c r="E88" s="37" t="s">
        <v>551</v>
      </c>
    </row>
    <row r="89" spans="2:5">
      <c r="B89" s="250" t="s">
        <v>960</v>
      </c>
      <c r="C89" s="250">
        <v>44</v>
      </c>
      <c r="D89" s="29" t="s">
        <v>405</v>
      </c>
      <c r="E89" s="37" t="s">
        <v>552</v>
      </c>
    </row>
    <row r="90" spans="2:5">
      <c r="B90" s="250" t="s">
        <v>961</v>
      </c>
      <c r="C90" s="250">
        <v>46</v>
      </c>
      <c r="D90" s="29" t="s">
        <v>405</v>
      </c>
      <c r="E90" s="37" t="s">
        <v>553</v>
      </c>
    </row>
    <row r="91" spans="2:5">
      <c r="B91" s="250" t="s">
        <v>962</v>
      </c>
      <c r="C91" s="250">
        <v>25</v>
      </c>
      <c r="D91" s="29" t="s">
        <v>425</v>
      </c>
      <c r="E91" s="37" t="s">
        <v>554</v>
      </c>
    </row>
    <row r="92" spans="2:5">
      <c r="B92" s="250" t="s">
        <v>221</v>
      </c>
      <c r="C92" s="250">
        <v>33</v>
      </c>
      <c r="D92" s="29" t="s">
        <v>426</v>
      </c>
      <c r="E92" s="37" t="s">
        <v>555</v>
      </c>
    </row>
    <row r="93" spans="2:5">
      <c r="B93" s="250" t="s">
        <v>963</v>
      </c>
      <c r="C93" s="250">
        <v>59</v>
      </c>
      <c r="D93" s="29" t="s">
        <v>405</v>
      </c>
      <c r="E93" s="37" t="s">
        <v>556</v>
      </c>
    </row>
    <row r="94" spans="2:5">
      <c r="B94" s="250" t="s">
        <v>964</v>
      </c>
      <c r="C94" s="250">
        <v>22</v>
      </c>
      <c r="D94" s="29" t="s">
        <v>427</v>
      </c>
      <c r="E94" s="37" t="s">
        <v>557</v>
      </c>
    </row>
    <row r="95" spans="2:5">
      <c r="B95" s="250" t="s">
        <v>222</v>
      </c>
      <c r="C95" s="250">
        <v>37</v>
      </c>
      <c r="D95" s="29" t="s">
        <v>428</v>
      </c>
      <c r="E95" s="37" t="s">
        <v>558</v>
      </c>
    </row>
    <row r="96" spans="2:5">
      <c r="B96" s="250" t="s">
        <v>223</v>
      </c>
      <c r="C96" s="250">
        <v>27</v>
      </c>
      <c r="D96" s="29" t="s">
        <v>429</v>
      </c>
      <c r="E96" s="37" t="s">
        <v>559</v>
      </c>
    </row>
    <row r="97" spans="2:5">
      <c r="B97" s="250" t="s">
        <v>965</v>
      </c>
      <c r="C97" s="250">
        <v>13</v>
      </c>
      <c r="D97" s="29" t="s">
        <v>430</v>
      </c>
      <c r="E97" s="37" t="s">
        <v>560</v>
      </c>
    </row>
    <row r="98" spans="2:5">
      <c r="B98" s="250" t="s">
        <v>966</v>
      </c>
      <c r="C98" s="250">
        <v>63</v>
      </c>
      <c r="D98" s="29" t="s">
        <v>431</v>
      </c>
      <c r="E98" s="37" t="s">
        <v>561</v>
      </c>
    </row>
    <row r="99" spans="2:5">
      <c r="B99" s="250" t="s">
        <v>224</v>
      </c>
      <c r="C99" s="250">
        <v>81</v>
      </c>
      <c r="D99" s="29" t="s">
        <v>322</v>
      </c>
      <c r="E99" s="37" t="s">
        <v>562</v>
      </c>
    </row>
    <row r="100" spans="2:5">
      <c r="B100" s="250" t="s">
        <v>225</v>
      </c>
      <c r="C100" s="250">
        <v>26</v>
      </c>
      <c r="D100" s="29" t="s">
        <v>323</v>
      </c>
      <c r="E100" s="37" t="s">
        <v>563</v>
      </c>
    </row>
    <row r="101" spans="2:5">
      <c r="B101" s="250" t="s">
        <v>226</v>
      </c>
      <c r="C101" s="250">
        <v>34</v>
      </c>
      <c r="D101" s="29" t="s">
        <v>324</v>
      </c>
      <c r="E101" s="37" t="s">
        <v>564</v>
      </c>
    </row>
    <row r="102" spans="2:5">
      <c r="B102" s="250" t="s">
        <v>967</v>
      </c>
      <c r="C102" s="250">
        <v>50</v>
      </c>
      <c r="D102" s="29" t="s">
        <v>325</v>
      </c>
      <c r="E102" s="37" t="s">
        <v>565</v>
      </c>
    </row>
    <row r="103" spans="2:5">
      <c r="B103" s="250" t="s">
        <v>227</v>
      </c>
      <c r="C103" s="250">
        <v>38</v>
      </c>
      <c r="D103" s="29" t="s">
        <v>326</v>
      </c>
      <c r="E103" s="37" t="s">
        <v>566</v>
      </c>
    </row>
    <row r="104" spans="2:5">
      <c r="B104" s="250" t="s">
        <v>228</v>
      </c>
      <c r="C104" s="250">
        <v>27</v>
      </c>
      <c r="D104" s="29" t="s">
        <v>327</v>
      </c>
      <c r="E104" s="37" t="s">
        <v>567</v>
      </c>
    </row>
    <row r="105" spans="2:5">
      <c r="B105" s="250" t="s">
        <v>968</v>
      </c>
      <c r="C105" s="250">
        <v>46</v>
      </c>
      <c r="D105" s="29" t="s">
        <v>328</v>
      </c>
      <c r="E105" s="37" t="s">
        <v>568</v>
      </c>
    </row>
    <row r="106" spans="2:5">
      <c r="B106" s="250" t="s">
        <v>969</v>
      </c>
      <c r="C106" s="250">
        <v>30</v>
      </c>
      <c r="D106" s="30" t="str">
        <f>"+39"</f>
        <v>+39</v>
      </c>
      <c r="E106" s="37" t="s">
        <v>569</v>
      </c>
    </row>
    <row r="107" spans="2:5">
      <c r="B107" s="250" t="s">
        <v>970</v>
      </c>
      <c r="C107" s="250">
        <v>51</v>
      </c>
      <c r="D107" s="29" t="s">
        <v>329</v>
      </c>
      <c r="E107" s="37" t="s">
        <v>570</v>
      </c>
    </row>
    <row r="108" spans="2:5">
      <c r="B108" s="250" t="s">
        <v>971</v>
      </c>
      <c r="C108" s="250">
        <v>26</v>
      </c>
      <c r="D108" s="30" t="str">
        <f>"+80"</f>
        <v>+80</v>
      </c>
      <c r="E108" s="37" t="s">
        <v>571</v>
      </c>
    </row>
    <row r="109" spans="2:5">
      <c r="B109" s="250" t="s">
        <v>972</v>
      </c>
      <c r="C109" s="250">
        <v>43</v>
      </c>
      <c r="D109" s="29" t="s">
        <v>330</v>
      </c>
      <c r="E109" s="37" t="s">
        <v>572</v>
      </c>
    </row>
    <row r="110" spans="2:5">
      <c r="B110" s="250" t="s">
        <v>973</v>
      </c>
      <c r="C110" s="250">
        <v>33</v>
      </c>
      <c r="D110" s="29" t="s">
        <v>331</v>
      </c>
      <c r="E110" s="37" t="s">
        <v>573</v>
      </c>
    </row>
    <row r="111" spans="2:5">
      <c r="B111" s="250" t="s">
        <v>974</v>
      </c>
      <c r="C111" s="250">
        <v>46</v>
      </c>
      <c r="D111" s="29" t="s">
        <v>332</v>
      </c>
      <c r="E111" s="37" t="s">
        <v>574</v>
      </c>
    </row>
    <row r="112" spans="2:5">
      <c r="B112" s="250" t="s">
        <v>975</v>
      </c>
      <c r="C112" s="250">
        <v>37</v>
      </c>
      <c r="D112" s="29" t="s">
        <v>333</v>
      </c>
      <c r="E112" s="37" t="s">
        <v>575</v>
      </c>
    </row>
    <row r="113" spans="2:5">
      <c r="B113" s="250" t="s">
        <v>229</v>
      </c>
      <c r="C113" s="250">
        <v>25</v>
      </c>
      <c r="D113" s="29" t="s">
        <v>334</v>
      </c>
      <c r="E113" s="37" t="s">
        <v>576</v>
      </c>
    </row>
    <row r="114" spans="2:5">
      <c r="B114" s="250" t="s">
        <v>230</v>
      </c>
      <c r="C114" s="250">
        <v>16</v>
      </c>
      <c r="D114" s="29" t="s">
        <v>335</v>
      </c>
      <c r="E114" s="37" t="s">
        <v>577</v>
      </c>
    </row>
    <row r="115" spans="2:5">
      <c r="B115" s="250" t="s">
        <v>976</v>
      </c>
      <c r="C115" s="250">
        <v>49</v>
      </c>
      <c r="D115" s="29" t="s">
        <v>336</v>
      </c>
      <c r="E115" s="37" t="s">
        <v>578</v>
      </c>
    </row>
    <row r="116" spans="2:5">
      <c r="B116" s="250" t="s">
        <v>977</v>
      </c>
      <c r="C116" s="250">
        <v>34</v>
      </c>
      <c r="D116" s="29" t="s">
        <v>337</v>
      </c>
      <c r="E116" s="37" t="s">
        <v>579</v>
      </c>
    </row>
    <row r="117" spans="2:5">
      <c r="B117" s="250" t="s">
        <v>978</v>
      </c>
      <c r="C117" s="250">
        <v>78</v>
      </c>
      <c r="D117" s="29" t="s">
        <v>338</v>
      </c>
      <c r="E117" s="37" t="s">
        <v>580</v>
      </c>
    </row>
    <row r="118" spans="2:5">
      <c r="B118" s="250" t="s">
        <v>979</v>
      </c>
      <c r="C118" s="250">
        <v>83</v>
      </c>
      <c r="D118" s="30" t="str">
        <f>"+961"</f>
        <v>+961</v>
      </c>
      <c r="E118" s="37" t="s">
        <v>581</v>
      </c>
    </row>
    <row r="119" spans="2:5">
      <c r="B119" s="250" t="s">
        <v>231</v>
      </c>
      <c r="C119" s="250">
        <v>14</v>
      </c>
      <c r="D119" s="29" t="s">
        <v>339</v>
      </c>
      <c r="E119" s="37" t="s">
        <v>582</v>
      </c>
    </row>
    <row r="120" spans="2:5">
      <c r="B120" s="250" t="s">
        <v>232</v>
      </c>
      <c r="C120" s="250">
        <v>34</v>
      </c>
      <c r="D120" s="29" t="s">
        <v>340</v>
      </c>
      <c r="E120" s="37" t="s">
        <v>583</v>
      </c>
    </row>
    <row r="121" spans="2:5">
      <c r="B121" s="250" t="s">
        <v>233</v>
      </c>
      <c r="C121" s="250">
        <v>26</v>
      </c>
      <c r="D121" s="29" t="s">
        <v>341</v>
      </c>
      <c r="E121" s="37" t="s">
        <v>584</v>
      </c>
    </row>
    <row r="122" spans="2:5">
      <c r="B122" s="250" t="s">
        <v>980</v>
      </c>
      <c r="C122" s="250">
        <v>40</v>
      </c>
      <c r="D122" s="29" t="s">
        <v>342</v>
      </c>
      <c r="E122" s="37" t="s">
        <v>585</v>
      </c>
    </row>
    <row r="123" spans="2:5">
      <c r="B123" s="250" t="s">
        <v>981</v>
      </c>
      <c r="C123" s="250">
        <v>81</v>
      </c>
      <c r="D123" s="30" t="str">
        <f>"+352"</f>
        <v>+352</v>
      </c>
      <c r="E123" s="37" t="s">
        <v>586</v>
      </c>
    </row>
    <row r="124" spans="2:5">
      <c r="B124" s="250" t="s">
        <v>234</v>
      </c>
      <c r="C124" s="250">
        <v>55</v>
      </c>
      <c r="D124" s="29" t="s">
        <v>343</v>
      </c>
      <c r="E124" s="37" t="s">
        <v>587</v>
      </c>
    </row>
    <row r="125" spans="2:5">
      <c r="B125" s="250" t="s">
        <v>235</v>
      </c>
      <c r="C125" s="250">
        <v>27</v>
      </c>
      <c r="D125" s="29" t="s">
        <v>344</v>
      </c>
      <c r="E125" s="37" t="s">
        <v>588</v>
      </c>
    </row>
    <row r="126" spans="2:5">
      <c r="B126" s="250" t="s">
        <v>236</v>
      </c>
      <c r="C126" s="250">
        <v>33</v>
      </c>
      <c r="D126" s="29" t="s">
        <v>345</v>
      </c>
      <c r="E126" s="37" t="s">
        <v>589</v>
      </c>
    </row>
    <row r="127" spans="2:5">
      <c r="B127" s="250" t="s">
        <v>982</v>
      </c>
      <c r="C127" s="250">
        <v>31</v>
      </c>
      <c r="D127" s="29" t="s">
        <v>346</v>
      </c>
      <c r="E127" s="37" t="s">
        <v>590</v>
      </c>
    </row>
    <row r="128" spans="2:5">
      <c r="B128" s="250" t="s">
        <v>237</v>
      </c>
      <c r="C128" s="250">
        <v>24</v>
      </c>
      <c r="D128" s="29" t="s">
        <v>347</v>
      </c>
      <c r="E128" s="37" t="s">
        <v>591</v>
      </c>
    </row>
    <row r="129" spans="2:5">
      <c r="B129" s="250" t="s">
        <v>983</v>
      </c>
      <c r="C129" s="250">
        <v>31</v>
      </c>
      <c r="D129" s="29" t="s">
        <v>348</v>
      </c>
      <c r="E129" s="37" t="s">
        <v>592</v>
      </c>
    </row>
    <row r="130" spans="2:5">
      <c r="B130" s="250" t="s">
        <v>238</v>
      </c>
      <c r="C130" s="250">
        <v>33</v>
      </c>
      <c r="D130" s="29" t="s">
        <v>349</v>
      </c>
      <c r="E130" s="37" t="s">
        <v>593</v>
      </c>
    </row>
    <row r="131" spans="2:5">
      <c r="B131" s="250" t="s">
        <v>984</v>
      </c>
      <c r="C131" s="250">
        <v>53</v>
      </c>
      <c r="D131" s="29" t="s">
        <v>350</v>
      </c>
      <c r="E131" s="37" t="s">
        <v>594</v>
      </c>
    </row>
    <row r="132" spans="2:5">
      <c r="B132" s="250" t="s">
        <v>239</v>
      </c>
      <c r="C132" s="250">
        <v>57</v>
      </c>
      <c r="D132" s="29" t="s">
        <v>351</v>
      </c>
      <c r="E132" s="37" t="s">
        <v>595</v>
      </c>
    </row>
    <row r="133" spans="2:5">
      <c r="B133" s="250" t="s">
        <v>240</v>
      </c>
      <c r="C133" s="250">
        <v>59</v>
      </c>
      <c r="D133" s="30" t="str">
        <f>"+212"</f>
        <v>+212</v>
      </c>
      <c r="E133" s="37" t="s">
        <v>596</v>
      </c>
    </row>
    <row r="134" spans="2:5">
      <c r="B134" s="250" t="s">
        <v>985</v>
      </c>
      <c r="C134" s="250">
        <v>46</v>
      </c>
      <c r="D134" s="29" t="s">
        <v>352</v>
      </c>
      <c r="E134" s="37" t="s">
        <v>597</v>
      </c>
    </row>
    <row r="135" spans="2:5">
      <c r="B135" s="250" t="s">
        <v>986</v>
      </c>
      <c r="C135" s="250">
        <v>22</v>
      </c>
      <c r="D135" s="29" t="s">
        <v>353</v>
      </c>
      <c r="E135" s="37" t="s">
        <v>598</v>
      </c>
    </row>
    <row r="136" spans="2:5">
      <c r="B136" s="250" t="s">
        <v>241</v>
      </c>
      <c r="C136" s="250">
        <v>57</v>
      </c>
      <c r="D136" s="29" t="s">
        <v>354</v>
      </c>
      <c r="E136" s="37" t="s">
        <v>599</v>
      </c>
    </row>
    <row r="137" spans="2:5">
      <c r="B137" s="250" t="s">
        <v>987</v>
      </c>
      <c r="C137" s="250">
        <v>59</v>
      </c>
      <c r="D137" s="29" t="s">
        <v>355</v>
      </c>
      <c r="E137" s="37" t="s">
        <v>600</v>
      </c>
    </row>
    <row r="138" spans="2:5">
      <c r="B138" s="250" t="s">
        <v>988</v>
      </c>
      <c r="C138" s="250">
        <v>63</v>
      </c>
      <c r="D138" s="29" t="s">
        <v>356</v>
      </c>
      <c r="E138" s="37" t="s">
        <v>601</v>
      </c>
    </row>
    <row r="139" spans="2:5">
      <c r="B139" s="250" t="s">
        <v>989</v>
      </c>
      <c r="C139" s="250">
        <v>45</v>
      </c>
      <c r="D139" s="29" t="s">
        <v>357</v>
      </c>
      <c r="E139" s="37" t="s">
        <v>602</v>
      </c>
    </row>
    <row r="140" spans="2:5">
      <c r="B140" s="250" t="s">
        <v>990</v>
      </c>
      <c r="C140" s="250">
        <v>59</v>
      </c>
      <c r="D140" s="29" t="s">
        <v>358</v>
      </c>
      <c r="E140" s="37" t="s">
        <v>603</v>
      </c>
    </row>
    <row r="141" spans="2:5">
      <c r="B141" s="250" t="s">
        <v>991</v>
      </c>
      <c r="C141" s="250">
        <v>45</v>
      </c>
      <c r="D141" s="29" t="s">
        <v>359</v>
      </c>
      <c r="E141" s="37" t="s">
        <v>604</v>
      </c>
    </row>
    <row r="142" spans="2:5">
      <c r="B142" s="250" t="s">
        <v>992</v>
      </c>
      <c r="C142" s="250">
        <v>35</v>
      </c>
      <c r="D142" s="29" t="s">
        <v>360</v>
      </c>
      <c r="E142" s="37" t="s">
        <v>605</v>
      </c>
    </row>
    <row r="143" spans="2:5">
      <c r="B143" s="250" t="s">
        <v>242</v>
      </c>
      <c r="C143" s="250">
        <v>72</v>
      </c>
      <c r="D143" s="29" t="s">
        <v>361</v>
      </c>
      <c r="E143" s="37" t="s">
        <v>606</v>
      </c>
    </row>
    <row r="144" spans="2:5">
      <c r="B144" s="250" t="s">
        <v>243</v>
      </c>
      <c r="C144" s="250">
        <v>33</v>
      </c>
      <c r="D144" s="29" t="s">
        <v>362</v>
      </c>
      <c r="E144" s="37" t="s">
        <v>607</v>
      </c>
    </row>
    <row r="145" spans="2:5">
      <c r="B145" s="250" t="s">
        <v>993</v>
      </c>
      <c r="C145" s="250">
        <v>84</v>
      </c>
      <c r="D145" s="29" t="s">
        <v>432</v>
      </c>
      <c r="E145" s="37" t="s">
        <v>608</v>
      </c>
    </row>
    <row r="146" spans="2:5">
      <c r="B146" s="250" t="s">
        <v>994</v>
      </c>
      <c r="C146" s="250">
        <v>49</v>
      </c>
      <c r="D146" s="29" t="s">
        <v>363</v>
      </c>
      <c r="E146" s="37" t="s">
        <v>609</v>
      </c>
    </row>
    <row r="147" spans="2:5">
      <c r="B147" s="250" t="s">
        <v>995</v>
      </c>
      <c r="C147" s="250">
        <v>60</v>
      </c>
      <c r="D147" s="29" t="s">
        <v>364</v>
      </c>
      <c r="E147" s="37" t="s">
        <v>610</v>
      </c>
    </row>
    <row r="148" spans="2:5">
      <c r="B148" s="250" t="s">
        <v>996</v>
      </c>
      <c r="C148" s="250">
        <v>43</v>
      </c>
      <c r="D148" s="29" t="s">
        <v>365</v>
      </c>
      <c r="E148" s="37" t="s">
        <v>611</v>
      </c>
    </row>
    <row r="149" spans="2:5">
      <c r="B149" s="250" t="s">
        <v>997</v>
      </c>
      <c r="C149" s="250">
        <v>9</v>
      </c>
      <c r="D149" s="29" t="s">
        <v>366</v>
      </c>
      <c r="E149" s="37" t="s">
        <v>612</v>
      </c>
    </row>
    <row r="150" spans="2:5">
      <c r="B150" s="250" t="s">
        <v>998</v>
      </c>
      <c r="C150" s="250">
        <v>41</v>
      </c>
      <c r="D150" s="29" t="s">
        <v>367</v>
      </c>
      <c r="E150" s="37" t="s">
        <v>613</v>
      </c>
    </row>
    <row r="151" spans="2:5">
      <c r="B151" s="250" t="s">
        <v>999</v>
      </c>
      <c r="C151" s="250">
        <v>8</v>
      </c>
      <c r="D151" s="29" t="s">
        <v>368</v>
      </c>
      <c r="E151" s="37" t="s">
        <v>614</v>
      </c>
    </row>
    <row r="152" spans="2:5">
      <c r="B152" s="250" t="s">
        <v>1000</v>
      </c>
      <c r="C152" s="250">
        <v>56</v>
      </c>
      <c r="D152" s="29" t="s">
        <v>369</v>
      </c>
      <c r="E152" s="37" t="s">
        <v>615</v>
      </c>
    </row>
    <row r="153" spans="2:5">
      <c r="B153" s="250" t="s">
        <v>244</v>
      </c>
      <c r="C153" s="250">
        <v>32</v>
      </c>
      <c r="D153" s="30" t="str">
        <f>"+47"</f>
        <v>+47</v>
      </c>
      <c r="E153" s="37" t="s">
        <v>616</v>
      </c>
    </row>
    <row r="154" spans="2:5">
      <c r="B154" s="250" t="s">
        <v>1001</v>
      </c>
      <c r="C154" s="250">
        <v>15</v>
      </c>
      <c r="D154" s="29" t="s">
        <v>370</v>
      </c>
      <c r="E154" s="37" t="s">
        <v>617</v>
      </c>
    </row>
    <row r="155" spans="2:5">
      <c r="B155" s="250" t="s">
        <v>245</v>
      </c>
      <c r="C155" s="250">
        <v>40</v>
      </c>
      <c r="D155" s="29" t="s">
        <v>371</v>
      </c>
      <c r="E155" s="37" t="s">
        <v>618</v>
      </c>
    </row>
    <row r="156" spans="2:5">
      <c r="B156" s="250" t="s">
        <v>1002</v>
      </c>
      <c r="C156" s="250">
        <v>80</v>
      </c>
      <c r="D156" s="29" t="s">
        <v>372</v>
      </c>
      <c r="E156" s="37" t="s">
        <v>619</v>
      </c>
    </row>
    <row r="157" spans="2:5">
      <c r="B157" s="250" t="s">
        <v>1003</v>
      </c>
      <c r="C157" s="250">
        <v>81</v>
      </c>
      <c r="D157" s="29" t="s">
        <v>373</v>
      </c>
      <c r="E157" s="37" t="s">
        <v>620</v>
      </c>
    </row>
    <row r="158" spans="2:5">
      <c r="B158" s="250" t="s">
        <v>1004</v>
      </c>
      <c r="C158" s="250">
        <v>12</v>
      </c>
      <c r="D158" s="29" t="s">
        <v>374</v>
      </c>
      <c r="E158" s="37" t="s">
        <v>621</v>
      </c>
    </row>
    <row r="159" spans="2:5">
      <c r="B159" s="250" t="s">
        <v>1005</v>
      </c>
      <c r="C159" s="250">
        <v>67</v>
      </c>
      <c r="D159" s="29" t="s">
        <v>375</v>
      </c>
      <c r="E159" s="37" t="s">
        <v>622</v>
      </c>
    </row>
    <row r="160" spans="2:5">
      <c r="B160" s="250" t="s">
        <v>1006</v>
      </c>
      <c r="C160" s="250">
        <v>19</v>
      </c>
      <c r="D160" s="29" t="s">
        <v>376</v>
      </c>
      <c r="E160" s="37" t="s">
        <v>623</v>
      </c>
    </row>
    <row r="161" spans="2:5">
      <c r="B161" s="250" t="s">
        <v>1007</v>
      </c>
      <c r="C161" s="250">
        <v>41</v>
      </c>
      <c r="D161" s="29" t="s">
        <v>377</v>
      </c>
      <c r="E161" s="37" t="s">
        <v>624</v>
      </c>
    </row>
    <row r="162" spans="2:5">
      <c r="B162" s="250" t="s">
        <v>1008</v>
      </c>
      <c r="C162" s="250">
        <v>34</v>
      </c>
      <c r="D162" s="29" t="s">
        <v>378</v>
      </c>
      <c r="E162" s="37" t="s">
        <v>625</v>
      </c>
    </row>
    <row r="163" spans="2:5">
      <c r="B163" s="250" t="s">
        <v>1009</v>
      </c>
      <c r="C163" s="250">
        <v>44</v>
      </c>
      <c r="D163" s="29" t="s">
        <v>379</v>
      </c>
    </row>
    <row r="164" spans="2:5">
      <c r="B164" s="250" t="s">
        <v>246</v>
      </c>
      <c r="C164" s="250">
        <v>32</v>
      </c>
      <c r="D164" s="30" t="str">
        <f>"+31"</f>
        <v>+31</v>
      </c>
    </row>
    <row r="165" spans="2:5">
      <c r="B165" s="250" t="s">
        <v>1010</v>
      </c>
      <c r="C165" s="250">
        <v>41</v>
      </c>
      <c r="D165" s="29" t="s">
        <v>380</v>
      </c>
    </row>
    <row r="166" spans="2:5">
      <c r="B166" s="250" t="s">
        <v>1011</v>
      </c>
      <c r="C166" s="250">
        <v>39</v>
      </c>
      <c r="D166" s="29" t="s">
        <v>381</v>
      </c>
    </row>
    <row r="167" spans="2:5">
      <c r="B167" s="250" t="s">
        <v>1012</v>
      </c>
      <c r="C167" s="250">
        <v>34</v>
      </c>
      <c r="D167" s="30" t="str">
        <f>"+48"</f>
        <v>+48</v>
      </c>
    </row>
    <row r="168" spans="2:5">
      <c r="B168" s="250" t="s">
        <v>1013</v>
      </c>
      <c r="C168" s="250">
        <v>17</v>
      </c>
      <c r="D168" s="29" t="s">
        <v>382</v>
      </c>
    </row>
    <row r="169" spans="2:5">
      <c r="B169" s="250" t="s">
        <v>1014</v>
      </c>
      <c r="C169" s="250">
        <v>26</v>
      </c>
      <c r="D169" s="29" t="s">
        <v>282</v>
      </c>
    </row>
    <row r="170" spans="2:5">
      <c r="B170" s="250" t="s">
        <v>247</v>
      </c>
      <c r="C170" s="250">
        <v>35</v>
      </c>
      <c r="D170" s="30" t="str">
        <f>"+351"</f>
        <v>+351</v>
      </c>
    </row>
    <row r="171" spans="2:5">
      <c r="B171" s="250" t="s">
        <v>1015</v>
      </c>
      <c r="C171" s="250">
        <v>68</v>
      </c>
      <c r="D171" s="29" t="s">
        <v>383</v>
      </c>
    </row>
    <row r="172" spans="2:5">
      <c r="B172" s="250" t="s">
        <v>1016</v>
      </c>
      <c r="C172" s="250">
        <v>71</v>
      </c>
      <c r="D172" s="29" t="s">
        <v>433</v>
      </c>
    </row>
    <row r="173" spans="2:5">
      <c r="B173" s="250" t="s">
        <v>1017</v>
      </c>
      <c r="C173" s="250">
        <v>65</v>
      </c>
      <c r="D173" s="29" t="s">
        <v>288</v>
      </c>
    </row>
    <row r="174" spans="2:5">
      <c r="B174" s="250" t="s">
        <v>248</v>
      </c>
      <c r="C174" s="250">
        <v>76</v>
      </c>
      <c r="D174" s="29" t="s">
        <v>435</v>
      </c>
    </row>
    <row r="175" spans="2:5">
      <c r="B175" s="250" t="s">
        <v>1018</v>
      </c>
      <c r="C175" s="250">
        <v>32</v>
      </c>
      <c r="D175" s="29" t="s">
        <v>436</v>
      </c>
    </row>
    <row r="176" spans="2:5">
      <c r="B176" s="250" t="s">
        <v>249</v>
      </c>
      <c r="C176" s="250">
        <v>50</v>
      </c>
      <c r="D176" s="29" t="s">
        <v>282</v>
      </c>
    </row>
    <row r="177" spans="2:4">
      <c r="B177" s="250" t="s">
        <v>250</v>
      </c>
      <c r="C177" s="250">
        <v>10</v>
      </c>
      <c r="D177" s="29" t="s">
        <v>437</v>
      </c>
    </row>
    <row r="178" spans="2:4">
      <c r="B178" s="250" t="s">
        <v>1019</v>
      </c>
      <c r="C178" s="250">
        <v>40</v>
      </c>
      <c r="D178" s="29" t="s">
        <v>354</v>
      </c>
    </row>
    <row r="179" spans="2:4">
      <c r="B179" s="250" t="s">
        <v>1020</v>
      </c>
      <c r="C179" s="250">
        <v>13</v>
      </c>
      <c r="D179" s="29" t="s">
        <v>384</v>
      </c>
    </row>
    <row r="180" spans="2:4">
      <c r="B180" s="250" t="s">
        <v>1021</v>
      </c>
      <c r="C180" s="250">
        <v>39</v>
      </c>
      <c r="D180" s="30" t="str">
        <f>"+44"</f>
        <v>+44</v>
      </c>
    </row>
    <row r="181" spans="2:4">
      <c r="B181" s="250" t="s">
        <v>251</v>
      </c>
      <c r="C181" s="250">
        <v>21</v>
      </c>
      <c r="D181" s="29" t="s">
        <v>385</v>
      </c>
    </row>
    <row r="182" spans="2:4">
      <c r="D182" s="29" t="s">
        <v>438</v>
      </c>
    </row>
    <row r="183" spans="2:4">
      <c r="D183" s="29" t="s">
        <v>386</v>
      </c>
    </row>
    <row r="184" spans="2:4">
      <c r="D184" s="29" t="s">
        <v>387</v>
      </c>
    </row>
    <row r="185" spans="2:4">
      <c r="D185" s="29" t="s">
        <v>388</v>
      </c>
    </row>
    <row r="186" spans="2:4">
      <c r="D186" s="29" t="s">
        <v>389</v>
      </c>
    </row>
    <row r="187" spans="2:4">
      <c r="D187" s="29" t="s">
        <v>390</v>
      </c>
    </row>
    <row r="188" spans="2:4">
      <c r="D188" s="29" t="s">
        <v>391</v>
      </c>
    </row>
    <row r="189" spans="2:4">
      <c r="D189" s="29" t="s">
        <v>392</v>
      </c>
    </row>
    <row r="190" spans="2:4">
      <c r="D190" s="30" t="str">
        <f>"+381"</f>
        <v>+381</v>
      </c>
    </row>
    <row r="191" spans="2:4">
      <c r="D191" s="29" t="s">
        <v>393</v>
      </c>
    </row>
    <row r="192" spans="2:4">
      <c r="D192" s="29" t="s">
        <v>394</v>
      </c>
    </row>
    <row r="193" spans="4:4">
      <c r="D193" s="29" t="s">
        <v>395</v>
      </c>
    </row>
    <row r="194" spans="4:4">
      <c r="D194" s="30" t="str">
        <f>"+421"</f>
        <v>+421</v>
      </c>
    </row>
    <row r="195" spans="4:4">
      <c r="D195" s="30" t="str">
        <f>"+386"</f>
        <v>+386</v>
      </c>
    </row>
    <row r="196" spans="4:4">
      <c r="D196" s="29" t="s">
        <v>396</v>
      </c>
    </row>
    <row r="197" spans="4:4">
      <c r="D197" s="29" t="s">
        <v>397</v>
      </c>
    </row>
    <row r="198" spans="4:4">
      <c r="D198" s="29" t="s">
        <v>398</v>
      </c>
    </row>
    <row r="199" spans="4:4">
      <c r="D199" s="29" t="s">
        <v>439</v>
      </c>
    </row>
    <row r="200" spans="4:4">
      <c r="D200" s="29" t="s">
        <v>440</v>
      </c>
    </row>
    <row r="201" spans="4:4">
      <c r="D201" s="30" t="str">
        <f>"+46"</f>
        <v>+46</v>
      </c>
    </row>
    <row r="202" spans="4:4">
      <c r="D202" s="30" t="str">
        <f>"+41"</f>
        <v>+41</v>
      </c>
    </row>
    <row r="203" spans="4:4">
      <c r="D203" s="29" t="s">
        <v>399</v>
      </c>
    </row>
    <row r="204" spans="4:4">
      <c r="D204" s="29" t="s">
        <v>400</v>
      </c>
    </row>
    <row r="205" spans="4:4">
      <c r="D205" s="29" t="s">
        <v>401</v>
      </c>
    </row>
    <row r="206" spans="4:4">
      <c r="D206" s="29" t="s">
        <v>402</v>
      </c>
    </row>
    <row r="207" spans="4:4">
      <c r="D207" s="30" t="str">
        <f>"+886"</f>
        <v>+886</v>
      </c>
    </row>
    <row r="208" spans="4:4">
      <c r="D208" s="29" t="s">
        <v>403</v>
      </c>
    </row>
    <row r="209" spans="4:4">
      <c r="D209" s="29" t="s">
        <v>404</v>
      </c>
    </row>
    <row r="210" spans="4:4">
      <c r="D210" s="29" t="s">
        <v>405</v>
      </c>
    </row>
    <row r="211" spans="4:4">
      <c r="D211" s="29" t="s">
        <v>406</v>
      </c>
    </row>
    <row r="212" spans="4:4">
      <c r="D212" s="29" t="s">
        <v>407</v>
      </c>
    </row>
    <row r="213" spans="4:4">
      <c r="D213" s="29" t="s">
        <v>408</v>
      </c>
    </row>
    <row r="214" spans="4:4">
      <c r="D214" s="29" t="s">
        <v>409</v>
      </c>
    </row>
    <row r="215" spans="4:4">
      <c r="D215" s="29" t="s">
        <v>410</v>
      </c>
    </row>
    <row r="216" spans="4:4">
      <c r="D216" s="30" t="str">
        <f>"+216"</f>
        <v>+216</v>
      </c>
    </row>
    <row r="217" spans="4:4">
      <c r="D217" s="29" t="s">
        <v>411</v>
      </c>
    </row>
    <row r="218" spans="4:4">
      <c r="D218" s="29" t="s">
        <v>412</v>
      </c>
    </row>
    <row r="219" spans="4:4">
      <c r="D219" s="30" t="str">
        <f>"+90"</f>
        <v>+90</v>
      </c>
    </row>
    <row r="220" spans="4:4">
      <c r="D220" s="29" t="s">
        <v>413</v>
      </c>
    </row>
    <row r="221" spans="4:4">
      <c r="D221" s="30" t="str">
        <f>"+380"</f>
        <v>+380</v>
      </c>
    </row>
    <row r="222" spans="4:4">
      <c r="D222" s="29" t="s">
        <v>414</v>
      </c>
    </row>
    <row r="223" spans="4:4">
      <c r="D223" s="29" t="s">
        <v>415</v>
      </c>
    </row>
    <row r="224" spans="4:4">
      <c r="D224" s="29" t="s">
        <v>416</v>
      </c>
    </row>
    <row r="225" spans="4:4">
      <c r="D225" s="29" t="s">
        <v>417</v>
      </c>
    </row>
    <row r="226" spans="4:4">
      <c r="D226" s="30" t="str">
        <f>"+84"</f>
        <v>+84</v>
      </c>
    </row>
    <row r="227" spans="4:4">
      <c r="D227" s="29" t="s">
        <v>418</v>
      </c>
    </row>
    <row r="228" spans="4:4">
      <c r="D228" s="29" t="s">
        <v>419</v>
      </c>
    </row>
    <row r="229" spans="4:4">
      <c r="D229" s="29" t="s">
        <v>420</v>
      </c>
    </row>
    <row r="230" spans="4:4">
      <c r="D230" s="29" t="s">
        <v>421</v>
      </c>
    </row>
  </sheetData>
  <pageMargins left="0.7" right="0.7" top="0.75" bottom="0.75" header="0.3" footer="0.3"/>
  <pageSetup paperSize="9" orientation="portrait" r:id="rId1"/>
  <ignoredErrors>
    <ignoredError sqref="D2:D212 D213:D23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W40"/>
  <sheetViews>
    <sheetView showGridLines="0" showRowColHeaders="0" topLeftCell="A6" zoomScaleNormal="100" zoomScaleSheetLayoutView="85" workbookViewId="0">
      <selection activeCell="C13" sqref="C13:D13"/>
    </sheetView>
  </sheetViews>
  <sheetFormatPr baseColWidth="10" defaultRowHeight="15"/>
  <cols>
    <col min="1" max="1" width="1.85546875" customWidth="1"/>
    <col min="2" max="2" width="16.5703125" customWidth="1"/>
    <col min="3" max="3" width="70.28515625" style="57" customWidth="1"/>
    <col min="4" max="4" width="2.5703125" style="57" customWidth="1"/>
    <col min="5" max="5" width="3.7109375" style="57" customWidth="1"/>
    <col min="6" max="12" width="11.42578125" style="57"/>
  </cols>
  <sheetData>
    <row r="1" spans="1:23" ht="15.75" thickBot="1">
      <c r="A1" s="82"/>
      <c r="B1" s="82"/>
      <c r="C1" s="83"/>
      <c r="D1" s="83"/>
      <c r="E1" s="83"/>
    </row>
    <row r="2" spans="1:23" ht="13.15" customHeight="1">
      <c r="A2" s="82"/>
      <c r="B2" s="223" t="s">
        <v>771</v>
      </c>
      <c r="C2" s="90"/>
      <c r="D2" s="112"/>
      <c r="E2" s="84"/>
      <c r="F2" s="80"/>
      <c r="G2" s="80"/>
      <c r="H2" s="80"/>
      <c r="I2" s="80"/>
      <c r="J2" s="80"/>
    </row>
    <row r="3" spans="1:23" ht="14.45" customHeight="1">
      <c r="A3" s="82"/>
      <c r="B3" s="91"/>
      <c r="C3" s="92"/>
      <c r="D3" s="113"/>
      <c r="E3" s="83"/>
    </row>
    <row r="4" spans="1:23" ht="18" customHeight="1">
      <c r="A4" s="82"/>
      <c r="B4" s="225" t="s">
        <v>869</v>
      </c>
      <c r="C4" s="224"/>
      <c r="D4" s="116"/>
      <c r="E4" s="115"/>
      <c r="F4" s="93"/>
      <c r="G4" s="93"/>
      <c r="H4" s="93"/>
      <c r="I4" s="93"/>
      <c r="J4" s="93"/>
      <c r="K4" s="93"/>
      <c r="L4" s="93"/>
      <c r="M4" s="93"/>
      <c r="N4" s="93"/>
      <c r="O4" s="93"/>
      <c r="P4" s="93"/>
      <c r="Q4" s="93"/>
      <c r="R4" s="93"/>
      <c r="S4" s="93"/>
      <c r="T4" s="93"/>
      <c r="U4" s="93"/>
      <c r="V4" s="93"/>
      <c r="W4" s="93"/>
    </row>
    <row r="5" spans="1:23" ht="14.45" customHeight="1" thickBot="1">
      <c r="A5" s="82"/>
      <c r="B5" s="110"/>
      <c r="C5" s="111"/>
      <c r="D5" s="114"/>
      <c r="E5" s="83"/>
    </row>
    <row r="6" spans="1:23" ht="64.150000000000006" customHeight="1">
      <c r="A6" s="82"/>
      <c r="B6" s="82"/>
      <c r="C6" s="83"/>
      <c r="D6" s="83"/>
      <c r="E6" s="83"/>
    </row>
    <row r="7" spans="1:23" ht="45" customHeight="1">
      <c r="A7" s="82"/>
      <c r="B7" s="387" t="s">
        <v>691</v>
      </c>
      <c r="C7" s="387"/>
      <c r="D7" s="387"/>
      <c r="E7" s="88"/>
      <c r="F7" s="75"/>
      <c r="G7" s="75"/>
      <c r="H7" s="75"/>
      <c r="I7" s="75"/>
      <c r="J7" s="75"/>
      <c r="K7" s="75"/>
      <c r="L7" s="75"/>
    </row>
    <row r="8" spans="1:23" ht="22.15" customHeight="1">
      <c r="A8" s="82"/>
      <c r="B8" s="82"/>
      <c r="C8" s="85"/>
      <c r="D8" s="83"/>
      <c r="E8" s="83"/>
    </row>
    <row r="9" spans="1:23" ht="30.75" customHeight="1">
      <c r="A9" s="82"/>
      <c r="B9" s="388" t="s">
        <v>672</v>
      </c>
      <c r="C9" s="388"/>
      <c r="D9" s="388"/>
      <c r="E9" s="89"/>
      <c r="F9" s="1"/>
      <c r="G9" s="1"/>
      <c r="H9" s="1"/>
      <c r="I9" s="1"/>
      <c r="J9" s="1"/>
      <c r="K9" s="1"/>
      <c r="L9" s="1"/>
    </row>
    <row r="10" spans="1:23" ht="22.15" customHeight="1">
      <c r="A10" s="82"/>
      <c r="B10" s="82"/>
      <c r="C10" s="85"/>
      <c r="D10" s="83"/>
      <c r="E10" s="83"/>
    </row>
    <row r="11" spans="1:23" ht="43.9" customHeight="1">
      <c r="A11" s="82"/>
      <c r="B11" s="389" t="s">
        <v>673</v>
      </c>
      <c r="C11" s="389"/>
      <c r="D11" s="389"/>
      <c r="E11" s="88"/>
      <c r="F11" s="75"/>
      <c r="G11" s="75"/>
      <c r="H11" s="75"/>
      <c r="I11" s="75"/>
      <c r="J11" s="75"/>
      <c r="K11" s="75"/>
      <c r="L11" s="75"/>
    </row>
    <row r="12" spans="1:23">
      <c r="A12" s="82"/>
      <c r="B12" s="82"/>
      <c r="C12" s="83"/>
      <c r="D12" s="83"/>
      <c r="E12" s="83"/>
    </row>
    <row r="13" spans="1:23">
      <c r="A13" s="82"/>
      <c r="B13" s="82" t="s">
        <v>51</v>
      </c>
      <c r="C13" s="390"/>
      <c r="D13" s="390"/>
      <c r="E13" s="83"/>
    </row>
    <row r="14" spans="1:23" ht="4.9000000000000004" customHeight="1">
      <c r="A14" s="82"/>
      <c r="B14" s="82"/>
      <c r="C14" s="86"/>
      <c r="D14" s="86"/>
      <c r="E14" s="83"/>
    </row>
    <row r="15" spans="1:23">
      <c r="A15" s="82"/>
      <c r="B15" s="82" t="s">
        <v>641</v>
      </c>
      <c r="C15" s="390"/>
      <c r="D15" s="390"/>
      <c r="E15" s="83"/>
    </row>
    <row r="16" spans="1:23" ht="4.9000000000000004" customHeight="1">
      <c r="A16" s="82"/>
      <c r="B16" s="82"/>
      <c r="C16" s="86"/>
      <c r="D16" s="86"/>
      <c r="E16" s="83"/>
    </row>
    <row r="17" spans="1:13">
      <c r="A17" s="82"/>
      <c r="B17" s="82" t="s">
        <v>34</v>
      </c>
      <c r="C17" s="390"/>
      <c r="D17" s="390"/>
      <c r="E17" s="83"/>
    </row>
    <row r="18" spans="1:13" ht="35.450000000000003" customHeight="1">
      <c r="A18" s="82"/>
      <c r="B18" s="82"/>
      <c r="C18" s="86"/>
      <c r="D18" s="86"/>
      <c r="E18" s="83"/>
    </row>
    <row r="19" spans="1:13" ht="15" customHeight="1">
      <c r="A19" s="82"/>
      <c r="B19" s="82"/>
      <c r="C19" s="87" t="s">
        <v>683</v>
      </c>
      <c r="D19" s="86"/>
      <c r="E19" s="86"/>
      <c r="F19" s="78"/>
      <c r="G19" s="78"/>
      <c r="H19" s="78"/>
      <c r="I19" s="78"/>
      <c r="J19" s="78"/>
      <c r="K19" s="78"/>
      <c r="M19" s="75"/>
    </row>
    <row r="20" spans="1:13">
      <c r="A20" s="82"/>
      <c r="B20" s="82"/>
      <c r="C20" s="83"/>
      <c r="D20" s="83"/>
      <c r="E20" s="83"/>
    </row>
    <row r="21" spans="1:13">
      <c r="A21" s="82"/>
      <c r="B21" s="82"/>
      <c r="C21" s="83"/>
      <c r="D21" s="83"/>
      <c r="E21" s="83"/>
    </row>
    <row r="22" spans="1:13">
      <c r="A22" s="82"/>
      <c r="B22" s="82"/>
      <c r="C22" s="83"/>
      <c r="D22" s="83"/>
      <c r="E22" s="83"/>
    </row>
    <row r="23" spans="1:13">
      <c r="A23" s="82"/>
      <c r="B23" s="82"/>
      <c r="C23" s="83"/>
      <c r="D23" s="83"/>
      <c r="E23" s="83"/>
    </row>
    <row r="24" spans="1:13">
      <c r="A24" s="82"/>
      <c r="B24" s="82"/>
      <c r="C24" s="83"/>
      <c r="D24" s="83"/>
      <c r="E24" s="83"/>
    </row>
    <row r="25" spans="1:13">
      <c r="A25" s="82"/>
      <c r="B25" s="82"/>
      <c r="C25" s="83"/>
      <c r="D25" s="83"/>
      <c r="E25" s="83"/>
    </row>
    <row r="26" spans="1:13">
      <c r="A26" s="82"/>
      <c r="B26" s="82"/>
      <c r="C26" s="83"/>
      <c r="D26" s="83"/>
      <c r="E26" s="83"/>
    </row>
    <row r="27" spans="1:13">
      <c r="A27" s="82"/>
      <c r="B27" s="82"/>
      <c r="C27" s="83"/>
      <c r="D27" s="83"/>
      <c r="E27" s="83"/>
    </row>
    <row r="28" spans="1:13">
      <c r="A28" s="82"/>
      <c r="B28" s="82"/>
      <c r="C28" s="83"/>
      <c r="D28" s="83"/>
      <c r="E28" s="83"/>
    </row>
    <row r="29" spans="1:13">
      <c r="A29" s="82"/>
      <c r="B29" s="82"/>
      <c r="C29" s="83"/>
      <c r="D29" s="83"/>
      <c r="E29" s="83"/>
    </row>
    <row r="30" spans="1:13">
      <c r="A30" s="82"/>
      <c r="B30" s="82"/>
      <c r="C30" s="83"/>
      <c r="D30" s="83"/>
      <c r="E30" s="83"/>
    </row>
    <row r="31" spans="1:13">
      <c r="A31" s="82"/>
      <c r="B31" s="82"/>
      <c r="C31" s="83"/>
      <c r="D31" s="83"/>
      <c r="E31" s="83"/>
    </row>
    <row r="32" spans="1:13">
      <c r="A32" s="82"/>
      <c r="B32" s="82"/>
      <c r="C32" s="83"/>
      <c r="D32" s="83"/>
      <c r="E32" s="83"/>
    </row>
    <row r="33" spans="1:5">
      <c r="A33" s="82"/>
      <c r="B33" s="82"/>
      <c r="C33" s="83"/>
      <c r="D33" s="83"/>
      <c r="E33" s="83"/>
    </row>
    <row r="34" spans="1:5">
      <c r="A34" s="82"/>
      <c r="B34" s="82"/>
      <c r="C34" s="83"/>
      <c r="D34" s="83"/>
      <c r="E34" s="83"/>
    </row>
    <row r="35" spans="1:5">
      <c r="A35" s="82"/>
      <c r="B35" s="82"/>
      <c r="C35" s="83"/>
      <c r="D35" s="83"/>
      <c r="E35" s="83"/>
    </row>
    <row r="36" spans="1:5">
      <c r="A36" s="82"/>
      <c r="B36" s="82"/>
      <c r="C36" s="83"/>
      <c r="D36" s="83"/>
      <c r="E36" s="83"/>
    </row>
    <row r="37" spans="1:5">
      <c r="A37" s="82"/>
      <c r="B37" s="82"/>
      <c r="C37" s="83"/>
      <c r="D37" s="83"/>
      <c r="E37" s="83"/>
    </row>
    <row r="38" spans="1:5">
      <c r="A38" s="82"/>
      <c r="B38" s="82"/>
      <c r="C38" s="83"/>
      <c r="D38" s="83"/>
      <c r="E38" s="83"/>
    </row>
    <row r="39" spans="1:5">
      <c r="A39" s="82"/>
      <c r="B39" s="82"/>
      <c r="C39" s="83"/>
      <c r="D39" s="83"/>
      <c r="E39" s="83"/>
    </row>
    <row r="40" spans="1:5">
      <c r="A40" s="82"/>
      <c r="B40" s="82"/>
      <c r="C40" s="83"/>
      <c r="D40" s="83"/>
      <c r="E40" s="83"/>
    </row>
  </sheetData>
  <sheetProtection algorithmName="SHA-512" hashValue="dqS9WY3BGLQR/jxT85m74h5puSHYHlxbPP0RicOJkcs774rHnruexdFfDl/vkkaUoJ/ASak9s83X1bWbL1yskA==" saltValue="lZIEqXSlVXywlfQgHIl2rw==" spinCount="100000" sheet="1" objects="1" scenarios="1" selectLockedCells="1"/>
  <mergeCells count="6">
    <mergeCell ref="B7:D7"/>
    <mergeCell ref="B9:D9"/>
    <mergeCell ref="B11:D11"/>
    <mergeCell ref="C15:D15"/>
    <mergeCell ref="C17:D17"/>
    <mergeCell ref="C13:D13"/>
  </mergeCells>
  <printOptions horizontalCentered="1"/>
  <pageMargins left="0.23622047244094491" right="0.23622047244094491" top="0.43307086614173229" bottom="0.19685039370078741" header="0.19685039370078741" footer="0.19685039370078741"/>
  <pageSetup paperSize="9" scale="89" orientation="portrait" r:id="rId1"/>
  <headerFooter>
    <oddHeader>&amp;RDA_ACH_IF_05 Revision B</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781050</xdr:colOff>
                    <xdr:row>17</xdr:row>
                    <xdr:rowOff>238125</xdr:rowOff>
                  </from>
                  <to>
                    <xdr:col>2</xdr:col>
                    <xdr:colOff>114300</xdr:colOff>
                    <xdr:row>20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I47"/>
  <sheetViews>
    <sheetView showGridLines="0" showRowColHeaders="0" topLeftCell="A13" zoomScaleNormal="100" zoomScaleSheetLayoutView="100" workbookViewId="0">
      <selection activeCell="U40" sqref="U40:AH40"/>
    </sheetView>
  </sheetViews>
  <sheetFormatPr baseColWidth="10" defaultRowHeight="15"/>
  <cols>
    <col min="1" max="1" width="0.85546875" customWidth="1"/>
    <col min="2" max="34" width="2.85546875" customWidth="1"/>
    <col min="35" max="35" width="0.85546875" customWidth="1"/>
  </cols>
  <sheetData>
    <row r="1" spans="1:35" ht="4.3499999999999996" customHeight="1" thickBot="1">
      <c r="A1" s="120"/>
      <c r="B1" s="120"/>
      <c r="C1" s="120"/>
      <c r="D1" s="120"/>
      <c r="E1" s="120"/>
      <c r="F1" s="120"/>
      <c r="G1" s="120"/>
      <c r="H1" s="120"/>
      <c r="I1" s="121"/>
      <c r="J1" s="121"/>
      <c r="K1" s="81"/>
      <c r="L1" s="81"/>
      <c r="M1" s="81"/>
      <c r="N1" s="81"/>
      <c r="O1" s="81"/>
      <c r="P1" s="81"/>
      <c r="Q1" s="81"/>
      <c r="R1" s="81"/>
      <c r="S1" s="81"/>
      <c r="T1" s="81"/>
      <c r="U1" s="81"/>
      <c r="V1" s="81"/>
      <c r="W1" s="81"/>
      <c r="X1" s="81"/>
      <c r="Y1" s="81"/>
      <c r="Z1" s="81"/>
      <c r="AA1" s="81"/>
      <c r="AB1" s="81"/>
      <c r="AC1" s="81"/>
      <c r="AD1" s="81"/>
      <c r="AE1" s="81"/>
      <c r="AF1" s="81"/>
      <c r="AG1" s="81"/>
      <c r="AH1" s="81"/>
      <c r="AI1" s="81"/>
    </row>
    <row r="2" spans="1:35" ht="20.25" customHeight="1">
      <c r="A2" s="121"/>
      <c r="B2" s="230" t="s">
        <v>771</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4"/>
      <c r="AI2" s="81"/>
    </row>
    <row r="3" spans="1:35" ht="20.25" customHeight="1">
      <c r="A3" s="121"/>
      <c r="B3" s="226"/>
      <c r="C3" s="227"/>
      <c r="D3" s="227"/>
      <c r="E3" s="227"/>
      <c r="F3" s="227"/>
      <c r="G3" s="227"/>
      <c r="I3" s="227"/>
      <c r="J3" s="227"/>
      <c r="K3" s="229" t="s">
        <v>870</v>
      </c>
      <c r="L3" s="227"/>
      <c r="M3" s="227"/>
      <c r="N3" s="227"/>
      <c r="O3" s="227"/>
      <c r="P3" s="227"/>
      <c r="Q3" s="227"/>
      <c r="R3" s="227"/>
      <c r="S3" s="227"/>
      <c r="T3" s="227"/>
      <c r="U3" s="227"/>
      <c r="V3" s="227"/>
      <c r="W3" s="227"/>
      <c r="X3" s="227"/>
      <c r="Y3" s="227"/>
      <c r="Z3" s="227"/>
      <c r="AA3" s="227"/>
      <c r="AB3" s="227"/>
      <c r="AC3" s="227"/>
      <c r="AD3" s="227"/>
      <c r="AE3" s="227"/>
      <c r="AF3" s="227"/>
      <c r="AG3" s="227"/>
      <c r="AH3" s="228"/>
      <c r="AI3" s="81"/>
    </row>
    <row r="4" spans="1:35" ht="16.5" customHeight="1" thickBot="1">
      <c r="A4" s="121"/>
      <c r="B4" s="215"/>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7"/>
      <c r="AI4" s="81"/>
    </row>
    <row r="5" spans="1:35" ht="15.75">
      <c r="A5" s="121"/>
      <c r="B5" s="121"/>
      <c r="C5" s="121"/>
      <c r="D5" s="121"/>
      <c r="E5" s="121"/>
      <c r="F5" s="121"/>
      <c r="G5" s="121"/>
      <c r="H5" s="121"/>
      <c r="I5" s="121"/>
      <c r="J5" s="121"/>
      <c r="K5" s="81"/>
      <c r="L5" s="81"/>
      <c r="M5" s="81"/>
      <c r="N5" s="81"/>
      <c r="O5" s="81"/>
      <c r="P5" s="81"/>
      <c r="Q5" s="81"/>
      <c r="R5" s="81"/>
      <c r="S5" s="81"/>
      <c r="T5" s="81"/>
      <c r="U5" s="81"/>
      <c r="V5" s="81"/>
      <c r="W5" s="81"/>
      <c r="X5" s="81"/>
      <c r="Y5" s="81"/>
      <c r="Z5" s="81"/>
      <c r="AA5" s="81"/>
      <c r="AB5" s="81"/>
      <c r="AC5" s="81"/>
      <c r="AD5" s="81"/>
      <c r="AE5" s="81"/>
      <c r="AF5" s="81"/>
      <c r="AG5" s="81"/>
      <c r="AH5" s="81"/>
      <c r="AI5" s="81"/>
    </row>
    <row r="6" spans="1:35">
      <c r="A6" s="128"/>
      <c r="B6" s="395" t="s">
        <v>652</v>
      </c>
      <c r="C6" s="395"/>
      <c r="D6" s="395"/>
      <c r="E6" s="395"/>
      <c r="F6" s="395"/>
      <c r="G6" s="395"/>
      <c r="H6" s="395"/>
      <c r="I6" s="128"/>
      <c r="J6" s="128"/>
      <c r="K6" s="81"/>
      <c r="L6" s="81"/>
      <c r="M6" s="81"/>
      <c r="N6" s="81"/>
      <c r="O6" s="81"/>
      <c r="P6" s="81"/>
      <c r="Q6" s="81"/>
      <c r="R6" s="81"/>
      <c r="S6" s="81"/>
      <c r="T6" s="81"/>
      <c r="U6" s="81"/>
      <c r="V6" s="81"/>
      <c r="W6" s="81"/>
      <c r="X6" s="81"/>
      <c r="Y6" s="81"/>
      <c r="Z6" s="81"/>
      <c r="AA6" s="81"/>
      <c r="AB6" s="81"/>
      <c r="AC6" s="81"/>
      <c r="AD6" s="81"/>
      <c r="AE6" s="81"/>
      <c r="AF6" s="81"/>
      <c r="AG6" s="81"/>
      <c r="AH6" s="81"/>
      <c r="AI6" s="81"/>
    </row>
    <row r="7" spans="1:35" ht="4.3499999999999996" customHeight="1">
      <c r="A7" s="122"/>
      <c r="B7" s="122"/>
      <c r="C7" s="122"/>
      <c r="D7" s="122"/>
      <c r="E7" s="122"/>
      <c r="F7" s="122"/>
      <c r="G7" s="122"/>
      <c r="H7" s="122"/>
      <c r="I7" s="122"/>
      <c r="J7" s="122"/>
      <c r="K7" s="81"/>
      <c r="L7" s="81"/>
      <c r="M7" s="81"/>
      <c r="N7" s="81"/>
      <c r="O7" s="81"/>
      <c r="P7" s="81"/>
      <c r="Q7" s="81"/>
      <c r="R7" s="81"/>
      <c r="S7" s="81"/>
      <c r="T7" s="81"/>
      <c r="U7" s="81"/>
      <c r="V7" s="81"/>
      <c r="W7" s="81"/>
      <c r="X7" s="81"/>
      <c r="Y7" s="81"/>
      <c r="Z7" s="81"/>
      <c r="AA7" s="81"/>
      <c r="AB7" s="81"/>
      <c r="AC7" s="81"/>
      <c r="AD7" s="81"/>
      <c r="AE7" s="81"/>
      <c r="AF7" s="81"/>
      <c r="AG7" s="81"/>
      <c r="AH7" s="81"/>
      <c r="AI7" s="81"/>
    </row>
    <row r="8" spans="1:35">
      <c r="A8" s="45"/>
      <c r="B8" s="260" t="s">
        <v>659</v>
      </c>
      <c r="C8" s="260"/>
      <c r="D8" s="260"/>
      <c r="E8" s="260"/>
      <c r="F8" s="260"/>
      <c r="G8" s="260"/>
      <c r="H8" s="260"/>
      <c r="I8" s="260"/>
      <c r="J8" s="260"/>
      <c r="K8" s="81"/>
      <c r="L8" s="81"/>
      <c r="M8" s="81"/>
      <c r="N8" s="81"/>
      <c r="O8" s="81"/>
      <c r="P8" s="81"/>
      <c r="Q8" s="81"/>
      <c r="R8" s="81"/>
      <c r="S8" s="81"/>
      <c r="T8" s="81"/>
      <c r="U8" s="81"/>
      <c r="V8" s="81"/>
      <c r="W8" s="81"/>
      <c r="X8" s="81"/>
      <c r="Y8" s="81"/>
      <c r="Z8" s="81"/>
      <c r="AA8" s="81"/>
      <c r="AB8" s="81"/>
      <c r="AC8" s="81"/>
      <c r="AD8" s="81"/>
      <c r="AE8" s="81"/>
      <c r="AF8" s="81"/>
      <c r="AG8" s="81"/>
      <c r="AH8" s="81"/>
      <c r="AI8" s="81"/>
    </row>
    <row r="9" spans="1:35">
      <c r="A9" s="129"/>
      <c r="B9" s="129"/>
      <c r="C9" s="396" t="s">
        <v>656</v>
      </c>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129"/>
    </row>
    <row r="10" spans="1:35">
      <c r="A10" s="129"/>
      <c r="B10" s="129"/>
      <c r="C10" s="396" t="s">
        <v>667</v>
      </c>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129"/>
    </row>
    <row r="11" spans="1:35">
      <c r="A11" s="129"/>
      <c r="B11" s="129"/>
      <c r="C11" s="396" t="s">
        <v>657</v>
      </c>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129"/>
    </row>
    <row r="12" spans="1:35" ht="30" customHeight="1">
      <c r="A12" s="130"/>
      <c r="B12" s="130"/>
      <c r="C12" s="398" t="s">
        <v>658</v>
      </c>
      <c r="D12" s="398"/>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130"/>
    </row>
    <row r="13" spans="1:35" ht="45" customHeight="1">
      <c r="A13" s="130"/>
      <c r="B13" s="130"/>
      <c r="C13" s="398" t="s">
        <v>668</v>
      </c>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130"/>
    </row>
    <row r="14" spans="1:35" ht="30.75" customHeight="1">
      <c r="A14" s="130"/>
      <c r="B14" s="130"/>
      <c r="C14" s="398" t="s">
        <v>684</v>
      </c>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130"/>
    </row>
    <row r="15" spans="1:35" ht="15.75">
      <c r="A15" s="123"/>
      <c r="B15" s="124"/>
      <c r="C15" s="124"/>
      <c r="D15" s="124"/>
      <c r="E15" s="124"/>
      <c r="F15" s="124"/>
      <c r="G15" s="124"/>
      <c r="H15" s="124"/>
      <c r="I15" s="124"/>
      <c r="J15" s="124"/>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row>
    <row r="16" spans="1:35">
      <c r="A16" s="128"/>
      <c r="B16" s="395" t="s">
        <v>653</v>
      </c>
      <c r="C16" s="395"/>
      <c r="D16" s="395"/>
      <c r="E16" s="395"/>
      <c r="F16" s="395"/>
      <c r="G16" s="395"/>
      <c r="H16" s="395"/>
      <c r="I16" s="128"/>
      <c r="J16" s="128"/>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row>
    <row r="17" spans="1:35" ht="4.3499999999999996" customHeight="1">
      <c r="A17" s="122"/>
      <c r="B17" s="122"/>
      <c r="C17" s="122"/>
      <c r="D17" s="122"/>
      <c r="E17" s="122"/>
      <c r="F17" s="122"/>
      <c r="G17" s="122"/>
      <c r="H17" s="122"/>
      <c r="I17" s="122"/>
      <c r="J17" s="122"/>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row>
    <row r="18" spans="1:35">
      <c r="A18" s="45"/>
      <c r="B18" s="45" t="s">
        <v>659</v>
      </c>
      <c r="C18" s="45"/>
      <c r="D18" s="45"/>
      <c r="E18" s="45"/>
      <c r="F18" s="45"/>
      <c r="G18" s="45"/>
      <c r="H18" s="45"/>
      <c r="I18" s="45"/>
      <c r="J18" s="45"/>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row>
    <row r="19" spans="1:35" ht="60.75" customHeight="1">
      <c r="A19" s="127"/>
      <c r="B19" s="127"/>
      <c r="C19" s="397" t="s">
        <v>685</v>
      </c>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127"/>
    </row>
    <row r="20" spans="1:35" ht="30.75" customHeight="1">
      <c r="A20" s="130"/>
      <c r="B20" s="130"/>
      <c r="C20" s="398" t="s">
        <v>669</v>
      </c>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130"/>
    </row>
    <row r="21" spans="1:35" ht="15.75">
      <c r="A21" s="123"/>
      <c r="B21" s="124"/>
      <c r="C21" s="124"/>
      <c r="D21" s="124"/>
      <c r="E21" s="124"/>
      <c r="F21" s="124"/>
      <c r="G21" s="124"/>
      <c r="H21" s="124"/>
      <c r="I21" s="124"/>
      <c r="J21" s="124"/>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row>
    <row r="22" spans="1:35" ht="15.75">
      <c r="A22" s="131"/>
      <c r="B22" s="395" t="s">
        <v>654</v>
      </c>
      <c r="C22" s="395"/>
      <c r="D22" s="395"/>
      <c r="E22" s="395"/>
      <c r="F22" s="395"/>
      <c r="G22" s="395"/>
      <c r="H22" s="395"/>
      <c r="I22" s="395"/>
      <c r="J22" s="395"/>
      <c r="K22" s="395"/>
      <c r="L22" s="395"/>
      <c r="M22" s="81"/>
      <c r="N22" s="81"/>
      <c r="O22" s="81"/>
      <c r="P22" s="81"/>
      <c r="Q22" s="81"/>
      <c r="R22" s="81"/>
      <c r="S22" s="81"/>
      <c r="T22" s="81"/>
      <c r="U22" s="81"/>
      <c r="V22" s="81"/>
      <c r="W22" s="81"/>
      <c r="X22" s="81"/>
      <c r="Y22" s="81"/>
      <c r="Z22" s="81"/>
      <c r="AA22" s="81"/>
      <c r="AB22" s="81"/>
      <c r="AC22" s="81"/>
      <c r="AD22" s="81"/>
      <c r="AE22" s="81"/>
      <c r="AF22" s="81"/>
      <c r="AG22" s="81"/>
      <c r="AH22" s="81"/>
      <c r="AI22" s="81"/>
    </row>
    <row r="23" spans="1:35" ht="4.3499999999999996" customHeight="1">
      <c r="A23" s="122"/>
      <c r="B23" s="122"/>
      <c r="C23" s="122"/>
      <c r="D23" s="122"/>
      <c r="E23" s="122"/>
      <c r="F23" s="122"/>
      <c r="G23" s="122"/>
      <c r="H23" s="122"/>
      <c r="I23" s="122"/>
      <c r="J23" s="122"/>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row>
    <row r="24" spans="1:35" ht="15.75">
      <c r="A24" s="121"/>
      <c r="B24" s="260" t="s">
        <v>659</v>
      </c>
      <c r="C24" s="260"/>
      <c r="D24" s="260"/>
      <c r="E24" s="260"/>
      <c r="F24" s="260"/>
      <c r="G24" s="260"/>
      <c r="H24" s="260"/>
      <c r="I24" s="260"/>
      <c r="J24" s="260"/>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row>
    <row r="25" spans="1:35" ht="15" customHeight="1">
      <c r="A25" s="130"/>
      <c r="B25" s="132"/>
      <c r="C25" s="398" t="s">
        <v>660</v>
      </c>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81"/>
    </row>
    <row r="26" spans="1:35" ht="45.75" customHeight="1">
      <c r="A26" s="130"/>
      <c r="B26" s="132"/>
      <c r="C26" s="398" t="s">
        <v>661</v>
      </c>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81"/>
    </row>
    <row r="27" spans="1:35" ht="15" customHeight="1">
      <c r="A27" s="130"/>
      <c r="B27" s="132"/>
      <c r="C27" s="398" t="s">
        <v>662</v>
      </c>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81"/>
    </row>
    <row r="28" spans="1:35" ht="15.75">
      <c r="A28" s="123"/>
      <c r="B28" s="124"/>
      <c r="C28" s="124"/>
      <c r="D28" s="124"/>
      <c r="E28" s="124"/>
      <c r="F28" s="124"/>
      <c r="G28" s="124"/>
      <c r="H28" s="124"/>
      <c r="I28" s="124"/>
      <c r="J28" s="124"/>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row>
    <row r="29" spans="1:35" ht="15.75">
      <c r="A29" s="131"/>
      <c r="B29" s="395" t="s">
        <v>655</v>
      </c>
      <c r="C29" s="395"/>
      <c r="D29" s="395"/>
      <c r="E29" s="395"/>
      <c r="F29" s="131"/>
      <c r="G29" s="131"/>
      <c r="H29" s="131"/>
      <c r="I29" s="131"/>
      <c r="J29" s="13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row>
    <row r="30" spans="1:35" ht="4.3499999999999996" customHeight="1">
      <c r="A30" s="122"/>
      <c r="B30" s="122"/>
      <c r="C30" s="122"/>
      <c r="D30" s="122"/>
      <c r="E30" s="122"/>
      <c r="F30" s="122"/>
      <c r="G30" s="122"/>
      <c r="H30" s="122"/>
      <c r="I30" s="122"/>
      <c r="J30" s="122"/>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row>
    <row r="31" spans="1:35" ht="15.75">
      <c r="A31" s="121"/>
      <c r="B31" s="260" t="s">
        <v>659</v>
      </c>
      <c r="C31" s="260"/>
      <c r="D31" s="260"/>
      <c r="E31" s="260"/>
      <c r="F31" s="260"/>
      <c r="G31" s="260"/>
      <c r="H31" s="260"/>
      <c r="I31" s="260"/>
      <c r="J31" s="260"/>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row>
    <row r="32" spans="1:35" ht="15" customHeight="1">
      <c r="A32" s="125"/>
      <c r="B32" s="126"/>
      <c r="C32" s="398" t="s">
        <v>670</v>
      </c>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81"/>
    </row>
    <row r="33" spans="1:35" ht="15" customHeight="1">
      <c r="A33" s="130"/>
      <c r="B33" s="132"/>
      <c r="C33" s="398" t="s">
        <v>663</v>
      </c>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81"/>
    </row>
    <row r="34" spans="1:35" ht="15" customHeight="1">
      <c r="A34" s="130"/>
      <c r="B34" s="132"/>
      <c r="C34" s="398" t="s">
        <v>664</v>
      </c>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c r="AF34" s="398"/>
      <c r="AG34" s="398"/>
      <c r="AH34" s="398"/>
      <c r="AI34" s="81"/>
    </row>
    <row r="35" spans="1:35" ht="15" customHeight="1">
      <c r="A35" s="130"/>
      <c r="B35" s="132"/>
      <c r="C35" s="398" t="s">
        <v>665</v>
      </c>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81"/>
    </row>
    <row r="36" spans="1:35" ht="15" customHeight="1">
      <c r="A36" s="130"/>
      <c r="B36" s="132"/>
      <c r="C36" s="398" t="s">
        <v>666</v>
      </c>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8"/>
      <c r="AI36" s="81"/>
    </row>
    <row r="37" spans="1:35">
      <c r="A37" s="133"/>
      <c r="B37" s="134"/>
      <c r="C37" s="134"/>
      <c r="D37" s="134"/>
      <c r="E37" s="134"/>
      <c r="F37" s="134"/>
      <c r="G37" s="134"/>
      <c r="H37" s="134"/>
      <c r="I37" s="134"/>
      <c r="J37" s="134"/>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row>
    <row r="38" spans="1:35" ht="30.75" customHeight="1">
      <c r="A38" s="132"/>
      <c r="B38" s="399" t="s">
        <v>671</v>
      </c>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81"/>
    </row>
    <row r="39" spans="1:35" ht="15.75" thickBot="1">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row>
    <row r="40" spans="1:35" ht="15.75" thickBot="1">
      <c r="A40" s="45"/>
      <c r="B40" s="260" t="s">
        <v>733</v>
      </c>
      <c r="C40" s="260"/>
      <c r="D40" s="260"/>
      <c r="E40" s="260"/>
      <c r="F40" s="260"/>
      <c r="G40" s="260"/>
      <c r="H40" s="260"/>
      <c r="I40" s="260"/>
      <c r="J40" s="260"/>
      <c r="K40" s="260"/>
      <c r="L40" s="260"/>
      <c r="M40" s="260"/>
      <c r="N40" s="260"/>
      <c r="O40" s="260"/>
      <c r="P40" s="260"/>
      <c r="Q40" s="260"/>
      <c r="R40" s="260"/>
      <c r="S40" s="260"/>
      <c r="T40" s="260"/>
      <c r="U40" s="391"/>
      <c r="V40" s="392"/>
      <c r="W40" s="392"/>
      <c r="X40" s="392"/>
      <c r="Y40" s="392"/>
      <c r="Z40" s="392"/>
      <c r="AA40" s="392"/>
      <c r="AB40" s="392"/>
      <c r="AC40" s="392"/>
      <c r="AD40" s="392"/>
      <c r="AE40" s="392"/>
      <c r="AF40" s="392"/>
      <c r="AG40" s="392"/>
      <c r="AH40" s="393"/>
      <c r="AI40" s="81"/>
    </row>
    <row r="41" spans="1:35" ht="4.3499999999999996" customHeight="1" thickBot="1">
      <c r="A41" s="45"/>
      <c r="B41" s="54"/>
      <c r="C41" s="54"/>
      <c r="D41" s="54"/>
      <c r="E41" s="54"/>
      <c r="F41" s="54"/>
      <c r="G41" s="54"/>
      <c r="H41" s="54"/>
      <c r="I41" s="54"/>
      <c r="J41" s="54"/>
      <c r="K41" s="54"/>
      <c r="L41" s="54"/>
      <c r="M41" s="54"/>
      <c r="N41" s="54"/>
      <c r="O41" s="54"/>
      <c r="P41" s="54"/>
      <c r="Q41" s="54"/>
      <c r="R41" s="54"/>
      <c r="S41" s="54"/>
      <c r="T41" s="54"/>
      <c r="U41" s="81"/>
      <c r="V41" s="81"/>
      <c r="W41" s="81"/>
      <c r="X41" s="81"/>
      <c r="Y41" s="81"/>
      <c r="Z41" s="81"/>
      <c r="AA41" s="81"/>
      <c r="AB41" s="81"/>
      <c r="AC41" s="81"/>
      <c r="AD41" s="81"/>
      <c r="AE41" s="81"/>
      <c r="AF41" s="81"/>
      <c r="AG41" s="81"/>
      <c r="AH41" s="81"/>
      <c r="AI41" s="81"/>
    </row>
    <row r="42" spans="1:35" ht="15.75" thickBot="1">
      <c r="A42" s="45"/>
      <c r="B42" s="260" t="s">
        <v>641</v>
      </c>
      <c r="C42" s="260"/>
      <c r="D42" s="260"/>
      <c r="E42" s="260"/>
      <c r="F42" s="260"/>
      <c r="G42" s="260"/>
      <c r="H42" s="260"/>
      <c r="I42" s="260"/>
      <c r="J42" s="260"/>
      <c r="K42" s="260"/>
      <c r="L42" s="260"/>
      <c r="M42" s="260"/>
      <c r="N42" s="260"/>
      <c r="O42" s="260"/>
      <c r="P42" s="260"/>
      <c r="Q42" s="260"/>
      <c r="R42" s="260"/>
      <c r="S42" s="260"/>
      <c r="T42" s="260"/>
      <c r="U42" s="391"/>
      <c r="V42" s="392"/>
      <c r="W42" s="392"/>
      <c r="X42" s="392"/>
      <c r="Y42" s="392"/>
      <c r="Z42" s="392"/>
      <c r="AA42" s="392"/>
      <c r="AB42" s="392"/>
      <c r="AC42" s="392"/>
      <c r="AD42" s="392"/>
      <c r="AE42" s="392"/>
      <c r="AF42" s="392"/>
      <c r="AG42" s="392"/>
      <c r="AH42" s="393"/>
      <c r="AI42" s="81"/>
    </row>
    <row r="43" spans="1:35" ht="4.3499999999999996" customHeight="1">
      <c r="A43" s="132"/>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81"/>
    </row>
    <row r="44" spans="1:35" ht="6" customHeight="1">
      <c r="A44" s="132"/>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81"/>
    </row>
    <row r="45" spans="1:35" ht="15" customHeight="1">
      <c r="A45" s="132"/>
      <c r="B45" s="394" t="s">
        <v>788</v>
      </c>
      <c r="C45" s="394"/>
      <c r="D45" s="394"/>
      <c r="E45" s="394"/>
      <c r="F45" s="394"/>
      <c r="G45" s="394"/>
      <c r="H45" s="394"/>
      <c r="I45" s="394"/>
      <c r="J45" s="394"/>
      <c r="K45" s="394"/>
      <c r="L45" s="394"/>
      <c r="M45" s="394"/>
      <c r="N45" s="394"/>
      <c r="O45" s="394"/>
      <c r="P45" s="394"/>
      <c r="Q45" s="394"/>
      <c r="R45" s="394"/>
      <c r="S45" s="394"/>
      <c r="T45" s="394"/>
      <c r="U45" s="394"/>
      <c r="V45" s="394"/>
      <c r="W45" s="394"/>
      <c r="X45" s="394"/>
      <c r="Y45" s="394"/>
      <c r="Z45" s="394"/>
      <c r="AA45" s="394"/>
      <c r="AB45" s="394"/>
      <c r="AC45" s="394"/>
      <c r="AD45" s="394"/>
      <c r="AE45" s="394"/>
      <c r="AF45" s="394"/>
      <c r="AG45" s="394"/>
      <c r="AH45" s="394"/>
      <c r="AI45" s="81"/>
    </row>
    <row r="46" spans="1:35" ht="15" customHeight="1">
      <c r="A46" s="132"/>
      <c r="B46" s="394"/>
      <c r="C46" s="394"/>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c r="AE46" s="394"/>
      <c r="AF46" s="394"/>
      <c r="AG46" s="394"/>
      <c r="AH46" s="394"/>
      <c r="AI46" s="81"/>
    </row>
    <row r="47" spans="1:35" ht="15" customHeight="1">
      <c r="A47" s="13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81"/>
    </row>
  </sheetData>
  <sheetProtection algorithmName="SHA-512" hashValue="v7DdfSHQXzMPh8RYaIo6J7ZgJE8svJ74g6y6Jw2tCtIX3AfDwE9hfpDyk0Ru1gE9bxCHypSjRpZuz+/Suxbhog==" saltValue="BgtoFTcyCXE+BBWnkCzKuA==" spinCount="100000" sheet="1" selectLockedCells="1"/>
  <mergeCells count="29">
    <mergeCell ref="C34:AH34"/>
    <mergeCell ref="C35:AH35"/>
    <mergeCell ref="C36:AH36"/>
    <mergeCell ref="B38:AH38"/>
    <mergeCell ref="C27:AH27"/>
    <mergeCell ref="B29:E29"/>
    <mergeCell ref="B31:J31"/>
    <mergeCell ref="C32:AH32"/>
    <mergeCell ref="C33:AH33"/>
    <mergeCell ref="C20:AH20"/>
    <mergeCell ref="B22:L22"/>
    <mergeCell ref="B24:J24"/>
    <mergeCell ref="C25:AH25"/>
    <mergeCell ref="C26:AH26"/>
    <mergeCell ref="B6:H6"/>
    <mergeCell ref="B8:J8"/>
    <mergeCell ref="C9:AH9"/>
    <mergeCell ref="C10:AH10"/>
    <mergeCell ref="C19:AH19"/>
    <mergeCell ref="C11:AH11"/>
    <mergeCell ref="C12:AH12"/>
    <mergeCell ref="C13:AH13"/>
    <mergeCell ref="C14:AH14"/>
    <mergeCell ref="B16:H16"/>
    <mergeCell ref="U40:AH40"/>
    <mergeCell ref="U42:AH42"/>
    <mergeCell ref="B45:AH46"/>
    <mergeCell ref="B40:T40"/>
    <mergeCell ref="B42:T42"/>
  </mergeCells>
  <printOptions horizontalCentered="1"/>
  <pageMargins left="0.23622047244094491" right="0.23622047244094491" top="0.43307086614173229" bottom="0.19685039370078741" header="0.19685039370078741" footer="0.19685039370078741"/>
  <pageSetup paperSize="9" scale="89" orientation="portrait" r:id="rId1"/>
  <headerFooter>
    <oddHeader>&amp;RDA_ACH_IF_05 Revision B</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171450</xdr:colOff>
                    <xdr:row>42</xdr:row>
                    <xdr:rowOff>9525</xdr:rowOff>
                  </from>
                  <to>
                    <xdr:col>6</xdr:col>
                    <xdr:colOff>123825</xdr:colOff>
                    <xdr:row>45</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
  <sheetViews>
    <sheetView showGridLines="0" showRowColHeaders="0" topLeftCell="A4" zoomScale="90" zoomScaleNormal="90" workbookViewId="0">
      <selection activeCell="J8" sqref="J8"/>
    </sheetView>
  </sheetViews>
  <sheetFormatPr baseColWidth="10" defaultRowHeight="15"/>
  <cols>
    <col min="1" max="1" width="3" customWidth="1"/>
    <col min="2" max="2" width="3.7109375" customWidth="1"/>
    <col min="9" max="9" width="6.7109375" customWidth="1"/>
    <col min="10" max="10" width="20.140625" customWidth="1"/>
    <col min="11" max="11" width="3" customWidth="1"/>
    <col min="12" max="12" width="0.85546875" hidden="1" customWidth="1"/>
    <col min="13" max="13" width="11.5703125" style="243"/>
  </cols>
  <sheetData>
    <row r="1" spans="1:13">
      <c r="A1" s="81"/>
      <c r="B1" s="81"/>
      <c r="C1" s="81"/>
      <c r="D1" s="81"/>
      <c r="E1" s="81"/>
      <c r="F1" s="81"/>
      <c r="G1" s="81"/>
      <c r="H1" s="81"/>
      <c r="I1" s="81"/>
      <c r="J1" s="81"/>
      <c r="K1" s="81"/>
      <c r="L1" s="81"/>
    </row>
    <row r="2" spans="1:13">
      <c r="A2" s="81"/>
      <c r="B2" s="234" t="s">
        <v>771</v>
      </c>
      <c r="C2" s="81"/>
      <c r="D2" s="81"/>
      <c r="E2" s="81"/>
      <c r="F2" s="81"/>
      <c r="G2" s="81"/>
      <c r="H2" s="81"/>
      <c r="I2" s="81"/>
      <c r="J2" s="81"/>
      <c r="K2" s="81"/>
      <c r="L2" s="81"/>
    </row>
    <row r="3" spans="1:13">
      <c r="A3" s="81"/>
      <c r="B3" s="81"/>
      <c r="C3" s="81"/>
      <c r="D3" s="81"/>
      <c r="E3" s="81"/>
      <c r="F3" s="81"/>
      <c r="G3" s="81"/>
      <c r="H3" s="81"/>
      <c r="I3" s="81"/>
      <c r="J3" s="81"/>
      <c r="K3" s="81"/>
      <c r="L3" s="81"/>
    </row>
    <row r="4" spans="1:13" ht="15.75" thickBot="1">
      <c r="A4" s="81"/>
      <c r="B4" s="81"/>
      <c r="C4" s="81"/>
      <c r="D4" s="81"/>
      <c r="E4" s="81"/>
      <c r="F4" s="81"/>
      <c r="G4" s="81"/>
      <c r="H4" s="81"/>
      <c r="I4" s="81"/>
      <c r="J4" s="81"/>
      <c r="K4" s="81"/>
      <c r="L4" s="81"/>
    </row>
    <row r="5" spans="1:13" ht="30" customHeight="1" thickBot="1">
      <c r="A5" s="81"/>
      <c r="B5" s="81"/>
      <c r="C5" s="81"/>
      <c r="D5" s="401" t="s">
        <v>883</v>
      </c>
      <c r="E5" s="402"/>
      <c r="F5" s="402"/>
      <c r="G5" s="402"/>
      <c r="H5" s="403"/>
      <c r="I5" s="81"/>
      <c r="J5" s="81"/>
      <c r="K5" s="81"/>
      <c r="L5" s="81"/>
    </row>
    <row r="6" spans="1:13">
      <c r="A6" s="81"/>
      <c r="B6" s="81"/>
      <c r="C6" s="81"/>
      <c r="D6" s="81"/>
      <c r="E6" s="81"/>
      <c r="F6" s="81"/>
      <c r="G6" s="81"/>
      <c r="H6" s="81"/>
      <c r="I6" s="81"/>
      <c r="J6" s="81"/>
      <c r="K6" s="81"/>
      <c r="L6" s="81"/>
    </row>
    <row r="7" spans="1:13">
      <c r="A7" s="81"/>
      <c r="B7" s="81"/>
      <c r="C7" s="81"/>
      <c r="D7" s="81"/>
      <c r="E7" s="81"/>
      <c r="F7" s="81"/>
      <c r="G7" s="81"/>
      <c r="H7" s="81"/>
      <c r="I7" s="81"/>
      <c r="J7" s="81"/>
      <c r="K7" s="81"/>
      <c r="L7" s="81"/>
      <c r="M7" s="244"/>
    </row>
    <row r="8" spans="1:13" ht="30" customHeight="1">
      <c r="A8" s="81"/>
      <c r="B8" s="239" t="s">
        <v>872</v>
      </c>
      <c r="C8" s="404" t="s">
        <v>874</v>
      </c>
      <c r="D8" s="404"/>
      <c r="E8" s="404"/>
      <c r="F8" s="404"/>
      <c r="G8" s="404"/>
      <c r="H8" s="404"/>
      <c r="I8" s="81"/>
      <c r="J8" s="238"/>
      <c r="K8" s="242"/>
      <c r="L8" s="245">
        <f>IF(J8="",-5,IF(J8="NON",-5,0))</f>
        <v>-5</v>
      </c>
      <c r="M8" s="246"/>
    </row>
    <row r="9" spans="1:13">
      <c r="A9" s="81"/>
      <c r="B9" s="81"/>
      <c r="C9" s="81"/>
      <c r="D9" s="81"/>
      <c r="E9" s="81"/>
      <c r="F9" s="81"/>
      <c r="G9" s="81"/>
      <c r="H9" s="81"/>
      <c r="I9" s="81"/>
      <c r="J9" s="81"/>
      <c r="K9" s="81"/>
      <c r="L9" s="168"/>
      <c r="M9" s="244"/>
    </row>
    <row r="10" spans="1:13" ht="30" customHeight="1">
      <c r="A10" s="81"/>
      <c r="B10" s="240" t="s">
        <v>873</v>
      </c>
      <c r="C10" s="400" t="s">
        <v>875</v>
      </c>
      <c r="D10" s="400"/>
      <c r="E10" s="400"/>
      <c r="F10" s="400"/>
      <c r="G10" s="400"/>
      <c r="H10" s="400"/>
      <c r="I10" s="81"/>
      <c r="J10" s="237"/>
      <c r="K10" s="81"/>
      <c r="L10" s="245">
        <f>IF(J10="",-20,IF(J10="NON",0,-20))</f>
        <v>-20</v>
      </c>
    </row>
    <row r="11" spans="1:13">
      <c r="A11" s="81"/>
      <c r="B11" s="81"/>
      <c r="C11" s="81"/>
      <c r="D11" s="81"/>
      <c r="E11" s="81"/>
      <c r="F11" s="81"/>
      <c r="G11" s="81"/>
      <c r="H11" s="81"/>
      <c r="I11" s="81"/>
      <c r="J11" s="81"/>
      <c r="K11" s="81"/>
      <c r="L11" s="168"/>
      <c r="M11" s="244"/>
    </row>
    <row r="12" spans="1:13" ht="30" customHeight="1">
      <c r="A12" s="81"/>
      <c r="B12" s="241" t="s">
        <v>876</v>
      </c>
      <c r="C12" s="400" t="s">
        <v>890</v>
      </c>
      <c r="D12" s="400"/>
      <c r="E12" s="400"/>
      <c r="F12" s="400"/>
      <c r="G12" s="400"/>
      <c r="H12" s="400"/>
      <c r="I12" s="81"/>
      <c r="J12" s="237"/>
      <c r="K12" s="81"/>
      <c r="L12" s="247">
        <f>IF(J12="",-20,IF(J12="je ne sais pas",-20,IF(J12="immédiatement",-20,IF(J12="sous quelques heures",-10,IF(J12="sous quelques jours",-5,0)))))</f>
        <v>-20</v>
      </c>
      <c r="M12" s="248"/>
    </row>
    <row r="13" spans="1:13">
      <c r="A13" s="81"/>
      <c r="B13" s="81"/>
      <c r="C13" s="81"/>
      <c r="D13" s="81"/>
      <c r="E13" s="81"/>
      <c r="F13" s="81"/>
      <c r="G13" s="81"/>
      <c r="H13" s="81"/>
      <c r="I13" s="81"/>
      <c r="J13" s="81"/>
      <c r="K13" s="81"/>
      <c r="L13" s="168"/>
      <c r="M13" s="244"/>
    </row>
    <row r="14" spans="1:13" ht="30" customHeight="1">
      <c r="A14" s="81"/>
      <c r="B14" s="241" t="s">
        <v>877</v>
      </c>
      <c r="C14" s="400" t="s">
        <v>880</v>
      </c>
      <c r="D14" s="400"/>
      <c r="E14" s="400"/>
      <c r="F14" s="400"/>
      <c r="G14" s="400"/>
      <c r="H14" s="400"/>
      <c r="I14" s="81"/>
      <c r="J14" s="237"/>
      <c r="K14" s="81"/>
      <c r="L14" s="247">
        <f>IF(J14="",-20,IF(J14="je ne sais pas",-20,IF(J14="immédiatement",0,IF(J14="sous quelques heures",-10,IF(J14="sous quelques jours",-20,0)))))</f>
        <v>-20</v>
      </c>
      <c r="M14" s="248"/>
    </row>
    <row r="15" spans="1:13">
      <c r="A15" s="81"/>
      <c r="B15" s="81"/>
      <c r="C15" s="81"/>
      <c r="D15" s="81"/>
      <c r="E15" s="81"/>
      <c r="F15" s="81"/>
      <c r="G15" s="81"/>
      <c r="H15" s="81"/>
      <c r="I15" s="81"/>
      <c r="J15" s="81"/>
      <c r="K15" s="81"/>
      <c r="L15" s="168"/>
      <c r="M15" s="244"/>
    </row>
    <row r="16" spans="1:13" ht="30" customHeight="1">
      <c r="A16" s="81"/>
      <c r="B16" s="241" t="s">
        <v>878</v>
      </c>
      <c r="C16" s="400" t="s">
        <v>881</v>
      </c>
      <c r="D16" s="400"/>
      <c r="E16" s="400"/>
      <c r="F16" s="400"/>
      <c r="G16" s="400"/>
      <c r="H16" s="400"/>
      <c r="I16" s="81"/>
      <c r="J16" s="237"/>
      <c r="K16" s="81"/>
      <c r="L16" s="245">
        <f>IF(J16="",-10,IF(J16="NON",-10,0))</f>
        <v>-10</v>
      </c>
    </row>
    <row r="17" spans="1:13">
      <c r="A17" s="81"/>
      <c r="B17" s="81"/>
      <c r="C17" s="81"/>
      <c r="D17" s="81"/>
      <c r="E17" s="81"/>
      <c r="F17" s="81"/>
      <c r="G17" s="81"/>
      <c r="H17" s="81"/>
      <c r="I17" s="81"/>
      <c r="J17" s="81"/>
      <c r="K17" s="81"/>
      <c r="L17" s="168"/>
      <c r="M17" s="244"/>
    </row>
    <row r="18" spans="1:13" ht="30" customHeight="1">
      <c r="A18" s="81"/>
      <c r="B18" s="241" t="s">
        <v>879</v>
      </c>
      <c r="C18" s="400" t="s">
        <v>882</v>
      </c>
      <c r="D18" s="400"/>
      <c r="E18" s="400"/>
      <c r="F18" s="400"/>
      <c r="G18" s="400"/>
      <c r="H18" s="400"/>
      <c r="I18" s="81"/>
      <c r="J18" s="237"/>
      <c r="K18" s="81"/>
      <c r="L18" s="245">
        <f>IF(J18="",-25,IF(J18="NON",-25,0))</f>
        <v>-25</v>
      </c>
    </row>
    <row r="19" spans="1:13">
      <c r="A19" s="81"/>
      <c r="B19" s="81"/>
      <c r="C19" s="81"/>
      <c r="D19" s="81"/>
      <c r="E19" s="81"/>
      <c r="F19" s="81"/>
      <c r="G19" s="81"/>
      <c r="H19" s="81"/>
      <c r="I19" s="81"/>
      <c r="J19" s="81"/>
      <c r="K19" s="81"/>
      <c r="L19" s="168"/>
      <c r="M19" s="244"/>
    </row>
    <row r="20" spans="1:13">
      <c r="A20" s="81"/>
      <c r="B20" s="81"/>
      <c r="C20" s="81"/>
      <c r="D20" s="81"/>
      <c r="E20" s="81"/>
      <c r="F20" s="81"/>
      <c r="G20" s="81"/>
      <c r="H20" s="81"/>
      <c r="I20" s="81"/>
      <c r="J20" s="81"/>
      <c r="K20" s="81"/>
      <c r="L20" s="168"/>
      <c r="M20" s="244"/>
    </row>
    <row r="21" spans="1:13">
      <c r="A21" s="81"/>
      <c r="B21" s="81"/>
      <c r="C21" s="81"/>
      <c r="D21" s="81"/>
      <c r="E21" s="81"/>
      <c r="F21" s="81"/>
      <c r="G21" s="81"/>
      <c r="H21" s="81"/>
      <c r="I21" s="81"/>
      <c r="J21" s="81"/>
      <c r="K21" s="81"/>
      <c r="L21" s="235">
        <f>SUM(L8:L18)</f>
        <v>-100</v>
      </c>
      <c r="M21" s="244"/>
    </row>
    <row r="22" spans="1:13">
      <c r="A22" s="81"/>
      <c r="B22" s="81"/>
      <c r="C22" s="81"/>
      <c r="D22" s="81"/>
      <c r="E22" s="81"/>
      <c r="F22" s="81"/>
      <c r="G22" s="81"/>
      <c r="H22" s="81"/>
      <c r="I22" s="81"/>
      <c r="J22" s="81"/>
      <c r="K22" s="81"/>
      <c r="L22" s="81"/>
    </row>
  </sheetData>
  <sheetProtection algorithmName="SHA-512" hashValue="il4qzt1h5rIV1hAWj1QzbyANmyJIfaMofLvrcRzKDEcQI3nP4O4TSJShnUvzT9BObYJ3O+6p434q/lvKq+BN7A==" saltValue="FKrT0hSh2wyW47ndu+a1Dg==" spinCount="100000" sheet="1" selectLockedCells="1"/>
  <mergeCells count="7">
    <mergeCell ref="C16:H16"/>
    <mergeCell ref="C18:H18"/>
    <mergeCell ref="D5:H5"/>
    <mergeCell ref="C8:H8"/>
    <mergeCell ref="C10:H10"/>
    <mergeCell ref="C12:H12"/>
    <mergeCell ref="C14:H14"/>
  </mergeCells>
  <dataValidations count="2">
    <dataValidation type="list" allowBlank="1" showInputMessage="1" showErrorMessage="1" sqref="J8 J16 J18 J10" xr:uid="{00000000-0002-0000-0300-000000000000}">
      <formula1>"OUI,NON"</formula1>
    </dataValidation>
    <dataValidation type="list" allowBlank="1" showInputMessage="1" showErrorMessage="1" sqref="J12 J14" xr:uid="{00000000-0002-0000-0300-000002000000}">
      <formula1>"je ne sais pas,immédiatement,sous quelques heures,sous quelques jours,aucune incidence"</formula1>
    </dataValidation>
  </dataValidations>
  <printOptions horizontalCentered="1"/>
  <pageMargins left="0.23622047244094491" right="0.23622047244094491" top="0.43307086614173229" bottom="0.19685039370078741" header="0.19685039370078741" footer="0.19685039370078741"/>
  <pageSetup paperSize="9" scale="89" orientation="portrait" r:id="rId1"/>
  <headerFooter>
    <oddHeader>&amp;RDA_ACH_IF_05 Revision B</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BJ93"/>
  <sheetViews>
    <sheetView showGridLines="0" showRowColHeaders="0" topLeftCell="A4" zoomScaleNormal="100" zoomScaleSheetLayoutView="100" workbookViewId="0">
      <selection activeCell="AF12" sqref="AF12:AJ12"/>
    </sheetView>
  </sheetViews>
  <sheetFormatPr baseColWidth="10" defaultColWidth="11.42578125" defaultRowHeight="15"/>
  <cols>
    <col min="1" max="1" width="0.85546875" style="57" customWidth="1"/>
    <col min="2" max="3" width="2.85546875" style="57" customWidth="1"/>
    <col min="4" max="4" width="3.28515625" style="57" customWidth="1"/>
    <col min="5" max="30" width="2.85546875" style="57" customWidth="1"/>
    <col min="31" max="31" width="1.140625" style="57" customWidth="1"/>
    <col min="32" max="33" width="2.42578125" style="57" customWidth="1"/>
    <col min="34" max="34" width="0.7109375" style="57" customWidth="1"/>
    <col min="35" max="36" width="2.42578125" style="57" customWidth="1"/>
    <col min="37" max="37" width="1.28515625" style="169" customWidth="1"/>
    <col min="38" max="38" width="0.85546875" style="169" customWidth="1"/>
    <col min="40" max="40" width="11.42578125" customWidth="1"/>
  </cols>
  <sheetData>
    <row r="1" spans="1:38" ht="15.75" thickBo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167"/>
      <c r="AL1" s="167"/>
    </row>
    <row r="2" spans="1:38">
      <c r="A2" s="45"/>
      <c r="B2" s="223" t="s">
        <v>771</v>
      </c>
      <c r="C2" s="58"/>
      <c r="D2" s="58"/>
      <c r="E2" s="58"/>
      <c r="F2" s="58"/>
      <c r="G2" s="58"/>
      <c r="H2" s="58"/>
      <c r="I2" s="58"/>
      <c r="J2" s="58"/>
      <c r="K2" s="58"/>
      <c r="L2" s="153"/>
      <c r="M2" s="153"/>
      <c r="N2" s="153"/>
      <c r="O2" s="153"/>
      <c r="P2" s="153"/>
      <c r="Q2" s="153"/>
      <c r="R2" s="153"/>
      <c r="S2" s="153"/>
      <c r="T2" s="153"/>
      <c r="U2" s="153"/>
      <c r="V2" s="153"/>
      <c r="W2" s="153"/>
      <c r="X2" s="153"/>
      <c r="Y2" s="58"/>
      <c r="Z2" s="58"/>
      <c r="AA2" s="58"/>
      <c r="AB2" s="58"/>
      <c r="AC2" s="58"/>
      <c r="AD2" s="58"/>
      <c r="AE2" s="58"/>
      <c r="AF2" s="58"/>
      <c r="AG2" s="58"/>
      <c r="AH2" s="58"/>
      <c r="AI2" s="58"/>
      <c r="AJ2" s="59"/>
      <c r="AK2" s="167"/>
      <c r="AL2" s="167"/>
    </row>
    <row r="3" spans="1:38">
      <c r="A3" s="45"/>
      <c r="B3" s="60"/>
      <c r="L3" s="154"/>
      <c r="M3" s="154"/>
      <c r="N3" s="154"/>
      <c r="O3" s="154"/>
      <c r="P3" s="154"/>
      <c r="Q3" s="154"/>
      <c r="R3" s="154"/>
      <c r="S3" s="154"/>
      <c r="T3" s="154"/>
      <c r="U3" s="154"/>
      <c r="V3" s="154"/>
      <c r="W3" s="154"/>
      <c r="X3" s="154"/>
      <c r="AJ3" s="61"/>
      <c r="AK3" s="167"/>
      <c r="AL3" s="167"/>
    </row>
    <row r="4" spans="1:38" ht="15.75">
      <c r="A4" s="45"/>
      <c r="B4" s="60"/>
      <c r="F4" s="251" t="s">
        <v>884</v>
      </c>
      <c r="G4" s="251"/>
      <c r="H4" s="251"/>
      <c r="I4" s="251"/>
      <c r="J4" s="251"/>
      <c r="K4" s="251"/>
      <c r="L4" s="251"/>
      <c r="M4" s="251"/>
      <c r="N4" s="251"/>
      <c r="O4" s="251"/>
      <c r="P4" s="251"/>
      <c r="Q4" s="251"/>
      <c r="R4" s="251"/>
      <c r="S4" s="251"/>
      <c r="T4" s="251"/>
      <c r="U4" s="251"/>
      <c r="V4" s="251"/>
      <c r="W4" s="251"/>
      <c r="X4" s="251"/>
      <c r="Y4" s="251"/>
      <c r="Z4" s="251"/>
      <c r="AA4" s="251"/>
      <c r="AJ4" s="61"/>
      <c r="AK4" s="167"/>
      <c r="AL4" s="167"/>
    </row>
    <row r="5" spans="1:38" ht="15.75" thickBot="1">
      <c r="A5" s="45"/>
      <c r="B5" s="62"/>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4"/>
      <c r="AK5" s="167"/>
      <c r="AL5" s="167"/>
    </row>
    <row r="6" spans="1:38">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167"/>
      <c r="AL6" s="167"/>
    </row>
    <row r="7" spans="1:38">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167"/>
      <c r="AL7" s="167"/>
    </row>
    <row r="8" spans="1:38" ht="15.75">
      <c r="A8" s="45"/>
      <c r="B8" s="430" t="s">
        <v>441</v>
      </c>
      <c r="C8" s="431"/>
      <c r="D8" s="431"/>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167"/>
      <c r="AL8" s="167"/>
    </row>
    <row r="9" spans="1:38" ht="3.6" customHeight="1">
      <c r="A9" s="45"/>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167"/>
      <c r="AL9" s="167"/>
    </row>
    <row r="10" spans="1:38">
      <c r="A10" s="45"/>
      <c r="B10" s="432" t="s">
        <v>442</v>
      </c>
      <c r="C10" s="432"/>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2"/>
      <c r="AE10" s="95"/>
      <c r="AF10" s="433" t="s">
        <v>8</v>
      </c>
      <c r="AG10" s="433"/>
      <c r="AH10" s="55"/>
      <c r="AI10" s="433" t="s">
        <v>9</v>
      </c>
      <c r="AJ10" s="433"/>
      <c r="AK10" s="167"/>
      <c r="AL10" s="167"/>
    </row>
    <row r="11" spans="1:38" ht="3.6" customHeight="1">
      <c r="A11" s="45"/>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55"/>
      <c r="AG11" s="55"/>
      <c r="AH11" s="55"/>
      <c r="AI11" s="55"/>
      <c r="AJ11" s="55"/>
      <c r="AK11" s="167"/>
      <c r="AL11" s="167"/>
    </row>
    <row r="12" spans="1:38" ht="30" customHeight="1">
      <c r="A12" s="45"/>
      <c r="B12" s="277" t="s">
        <v>443</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32"/>
      <c r="AF12" s="334"/>
      <c r="AG12" s="335"/>
      <c r="AH12" s="335"/>
      <c r="AI12" s="335"/>
      <c r="AJ12" s="336"/>
      <c r="AK12" s="167"/>
      <c r="AL12" s="167">
        <f>IF(AF12="",-15,IF(AF12="NON",-15,0))</f>
        <v>-15</v>
      </c>
    </row>
    <row r="13" spans="1:38" ht="22.5" customHeight="1">
      <c r="A13" s="45"/>
      <c r="B13" s="277" t="s">
        <v>735</v>
      </c>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167"/>
      <c r="AL13" s="167"/>
    </row>
    <row r="14" spans="1:38" ht="4.9000000000000004" customHeight="1">
      <c r="A14" s="45"/>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167"/>
      <c r="AL14" s="167"/>
    </row>
    <row r="15" spans="1:38" ht="15" customHeight="1">
      <c r="A15" s="45"/>
      <c r="B15" s="434" t="s">
        <v>444</v>
      </c>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6"/>
      <c r="AE15" s="95"/>
      <c r="AF15" s="418" t="s">
        <v>8</v>
      </c>
      <c r="AG15" s="419"/>
      <c r="AH15" s="55"/>
      <c r="AI15" s="418" t="s">
        <v>9</v>
      </c>
      <c r="AJ15" s="419"/>
      <c r="AK15" s="167"/>
      <c r="AL15" s="167"/>
    </row>
    <row r="16" spans="1:38" ht="6" customHeight="1">
      <c r="A16" s="45"/>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55"/>
      <c r="AG16" s="55"/>
      <c r="AH16" s="55"/>
      <c r="AI16" s="55"/>
      <c r="AJ16" s="55"/>
      <c r="AK16" s="167"/>
      <c r="AL16" s="167"/>
    </row>
    <row r="17" spans="1:38" ht="15" customHeight="1">
      <c r="A17" s="45"/>
      <c r="B17" s="420" t="s">
        <v>445</v>
      </c>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96"/>
      <c r="AF17" s="334"/>
      <c r="AG17" s="335"/>
      <c r="AH17" s="335"/>
      <c r="AI17" s="335"/>
      <c r="AJ17" s="336"/>
      <c r="AK17" s="167"/>
      <c r="AL17" s="167">
        <f>IF(AF17="",-13,IF(AF17="NON",-13,0))</f>
        <v>-13</v>
      </c>
    </row>
    <row r="18" spans="1:38" ht="4.1500000000000004" customHeight="1">
      <c r="A18" s="45"/>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55"/>
      <c r="AG18" s="55"/>
      <c r="AH18" s="55"/>
      <c r="AI18" s="55"/>
      <c r="AJ18" s="55"/>
      <c r="AK18" s="167"/>
      <c r="AL18" s="167"/>
    </row>
    <row r="19" spans="1:38">
      <c r="A19" s="45"/>
      <c r="B19" s="420" t="s">
        <v>451</v>
      </c>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96"/>
      <c r="AF19" s="334"/>
      <c r="AG19" s="335"/>
      <c r="AH19" s="335"/>
      <c r="AI19" s="335"/>
      <c r="AJ19" s="336"/>
      <c r="AK19" s="167"/>
      <c r="AL19" s="167">
        <f>IF(AF19="",-13,IF(AF19="NON",-13,0))</f>
        <v>-13</v>
      </c>
    </row>
    <row r="20" spans="1:38" ht="4.9000000000000004" customHeight="1">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167"/>
      <c r="AL20" s="167"/>
    </row>
    <row r="21" spans="1:38" ht="15.75">
      <c r="A21" s="45"/>
      <c r="B21" s="415" t="s">
        <v>446</v>
      </c>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7"/>
      <c r="AK21" s="167"/>
      <c r="AL21" s="167"/>
    </row>
    <row r="22" spans="1:38" ht="5.45" customHeight="1">
      <c r="A22" s="45"/>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167"/>
      <c r="AL22" s="167"/>
    </row>
    <row r="23" spans="1:38">
      <c r="A23" s="45"/>
      <c r="B23" s="421" t="s">
        <v>447</v>
      </c>
      <c r="C23" s="422"/>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3"/>
      <c r="AE23" s="97"/>
      <c r="AF23" s="418" t="s">
        <v>8</v>
      </c>
      <c r="AG23" s="419"/>
      <c r="AH23" s="55"/>
      <c r="AI23" s="418" t="s">
        <v>9</v>
      </c>
      <c r="AJ23" s="419"/>
      <c r="AK23" s="167"/>
      <c r="AL23" s="167"/>
    </row>
    <row r="24" spans="1:38">
      <c r="A24" s="45"/>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55"/>
      <c r="AG24" s="55"/>
      <c r="AH24" s="55"/>
      <c r="AI24" s="55"/>
      <c r="AJ24" s="55"/>
      <c r="AK24" s="167"/>
      <c r="AL24" s="167"/>
    </row>
    <row r="25" spans="1:38" ht="30" customHeight="1">
      <c r="A25" s="45"/>
      <c r="B25" s="277" t="s">
        <v>772</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32"/>
      <c r="AF25" s="334"/>
      <c r="AG25" s="335"/>
      <c r="AH25" s="335"/>
      <c r="AI25" s="335"/>
      <c r="AJ25" s="336"/>
      <c r="AK25" s="167"/>
      <c r="AL25" s="167">
        <f>IF(AF25="",-3,IF(AF25="NON",-3,0))</f>
        <v>-3</v>
      </c>
    </row>
    <row r="26" spans="1:38" ht="4.9000000000000004" customHeight="1">
      <c r="A26" s="45"/>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55"/>
      <c r="AG26" s="55"/>
      <c r="AH26" s="55"/>
      <c r="AI26" s="55"/>
      <c r="AJ26" s="55"/>
      <c r="AK26" s="167"/>
      <c r="AL26" s="167"/>
    </row>
    <row r="27" spans="1:38" ht="30.6" customHeight="1">
      <c r="A27" s="45"/>
      <c r="B27" s="296"/>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8"/>
      <c r="AK27" s="167"/>
      <c r="AL27" s="167"/>
    </row>
    <row r="28" spans="1:38" ht="10.9" customHeight="1">
      <c r="A28" s="45"/>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167"/>
      <c r="AL28" s="167"/>
    </row>
    <row r="29" spans="1:38" ht="15" customHeight="1">
      <c r="A29" s="45"/>
      <c r="B29" s="277" t="s">
        <v>773</v>
      </c>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96"/>
      <c r="AF29" s="334"/>
      <c r="AG29" s="335"/>
      <c r="AH29" s="335"/>
      <c r="AI29" s="335"/>
      <c r="AJ29" s="336"/>
      <c r="AK29" s="167"/>
      <c r="AL29" s="167">
        <f>IF(AF29="",-5,IF(AF29="NON",-5,0))</f>
        <v>-5</v>
      </c>
    </row>
    <row r="30" spans="1:38" ht="4.9000000000000004" customHeight="1">
      <c r="A30" s="45"/>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33"/>
      <c r="AG30" s="33"/>
      <c r="AH30" s="33"/>
      <c r="AI30" s="33"/>
      <c r="AJ30" s="33"/>
      <c r="AK30" s="167"/>
      <c r="AL30" s="167"/>
    </row>
    <row r="31" spans="1:38" ht="30.6" customHeight="1">
      <c r="A31" s="45"/>
      <c r="B31" s="437"/>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9"/>
      <c r="AK31" s="167"/>
      <c r="AL31" s="167"/>
    </row>
    <row r="32" spans="1:38" ht="4.9000000000000004" customHeight="1">
      <c r="A32" s="4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167"/>
      <c r="AL32" s="167"/>
    </row>
    <row r="33" spans="1:62" ht="15" customHeight="1">
      <c r="A33" s="45"/>
      <c r="B33" s="420" t="s">
        <v>452</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96"/>
      <c r="AF33" s="334"/>
      <c r="AG33" s="335"/>
      <c r="AH33" s="335"/>
      <c r="AI33" s="335"/>
      <c r="AJ33" s="336"/>
      <c r="AK33" s="167"/>
      <c r="AL33" s="167">
        <f>IF(AF33="",-7,IF(AF33="NON",-7,0))</f>
        <v>-7</v>
      </c>
    </row>
    <row r="34" spans="1:62" ht="4.1500000000000004" customHeight="1">
      <c r="A34" s="45"/>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8"/>
      <c r="AG34" s="98"/>
      <c r="AH34" s="98"/>
      <c r="AI34" s="98"/>
      <c r="AJ34" s="98"/>
      <c r="AK34" s="167"/>
      <c r="AL34" s="167"/>
    </row>
    <row r="35" spans="1:62">
      <c r="A35" s="45"/>
      <c r="B35" s="420" t="s">
        <v>454</v>
      </c>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96"/>
      <c r="AF35" s="334"/>
      <c r="AG35" s="335"/>
      <c r="AH35" s="335"/>
      <c r="AI35" s="335"/>
      <c r="AJ35" s="336"/>
      <c r="AK35" s="167"/>
      <c r="AL35" s="167">
        <f>IF(AF35="",-5,IF(AF35="NON",-5,0))</f>
        <v>-5</v>
      </c>
    </row>
    <row r="36" spans="1:62" ht="4.1500000000000004" customHeight="1">
      <c r="A36" s="45"/>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55"/>
      <c r="AG36" s="55"/>
      <c r="AH36" s="55"/>
      <c r="AI36" s="55"/>
      <c r="AJ36" s="55"/>
      <c r="AK36" s="167"/>
      <c r="AL36" s="167"/>
    </row>
    <row r="37" spans="1:62">
      <c r="A37" s="45"/>
      <c r="B37" s="420" t="s">
        <v>453</v>
      </c>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96"/>
      <c r="AF37" s="334"/>
      <c r="AG37" s="335"/>
      <c r="AH37" s="335"/>
      <c r="AI37" s="335"/>
      <c r="AJ37" s="336"/>
      <c r="AK37" s="167"/>
      <c r="AL37" s="167">
        <f>IF(AF37="",-2,IF(AF37="NON",-2,0))</f>
        <v>-2</v>
      </c>
    </row>
    <row r="38" spans="1:62" ht="4.9000000000000004" customHeight="1">
      <c r="A38" s="45"/>
      <c r="B38" s="440"/>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167"/>
      <c r="AL38" s="167"/>
    </row>
    <row r="39" spans="1:62">
      <c r="A39" s="45"/>
      <c r="B39" s="421" t="s">
        <v>448</v>
      </c>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3"/>
      <c r="AE39" s="97"/>
      <c r="AF39" s="433" t="s">
        <v>8</v>
      </c>
      <c r="AG39" s="433"/>
      <c r="AH39" s="55"/>
      <c r="AI39" s="433" t="s">
        <v>9</v>
      </c>
      <c r="AJ39" s="433"/>
      <c r="AK39" s="167"/>
      <c r="AL39" s="167"/>
    </row>
    <row r="40" spans="1:62">
      <c r="A40" s="45"/>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55"/>
      <c r="AG40" s="55"/>
      <c r="AH40" s="55"/>
      <c r="AI40" s="55"/>
      <c r="AJ40" s="55"/>
      <c r="AK40" s="167"/>
      <c r="AL40" s="167"/>
    </row>
    <row r="41" spans="1:62">
      <c r="A41" s="45"/>
      <c r="B41" s="412" t="s">
        <v>626</v>
      </c>
      <c r="C41" s="412"/>
      <c r="D41" s="412"/>
      <c r="E41" s="413"/>
      <c r="F41" s="414"/>
      <c r="G41" s="429" t="s">
        <v>627</v>
      </c>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167"/>
      <c r="AL41" s="167"/>
    </row>
    <row r="42" spans="1:62" ht="7.15" customHeight="1">
      <c r="A42" s="45"/>
      <c r="B42" s="102"/>
      <c r="C42" s="102"/>
      <c r="D42" s="102"/>
      <c r="E42" s="102"/>
      <c r="F42" s="45"/>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167"/>
      <c r="AL42" s="167"/>
    </row>
    <row r="43" spans="1:62" ht="15" customHeight="1">
      <c r="A43" s="45"/>
      <c r="B43" s="155"/>
      <c r="C43" s="65" t="s">
        <v>628</v>
      </c>
      <c r="D43" s="65">
        <f>'1 QUESTIONNAIRE DE BASE'!AB28</f>
        <v>0</v>
      </c>
      <c r="E43" s="65"/>
      <c r="F43" s="65"/>
      <c r="G43" s="65"/>
      <c r="H43" s="65"/>
      <c r="I43" s="81"/>
      <c r="J43" s="81"/>
      <c r="K43" s="81"/>
      <c r="L43" s="81"/>
      <c r="M43" s="81"/>
      <c r="N43" s="155"/>
      <c r="O43" s="100" t="s">
        <v>630</v>
      </c>
      <c r="P43" s="65"/>
      <c r="Q43" s="65"/>
      <c r="R43" s="65"/>
      <c r="S43" s="65"/>
      <c r="T43" s="65"/>
      <c r="U43" s="65"/>
      <c r="V43" s="65"/>
      <c r="W43" s="65"/>
      <c r="X43" s="65"/>
      <c r="Y43" s="65"/>
      <c r="Z43" s="65"/>
      <c r="AA43" s="155"/>
      <c r="AB43" s="100" t="s">
        <v>632</v>
      </c>
      <c r="AC43" s="65"/>
      <c r="AD43" s="65"/>
      <c r="AE43" s="65"/>
      <c r="AF43" s="65"/>
      <c r="AG43" s="65"/>
      <c r="AH43" s="65"/>
      <c r="AI43" s="65"/>
      <c r="AJ43" s="65"/>
      <c r="AK43" s="170"/>
      <c r="AL43" s="170"/>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row>
    <row r="44" spans="1:62" ht="4.1500000000000004" customHeight="1">
      <c r="A44" s="45"/>
      <c r="B44" s="45"/>
      <c r="C44" s="65"/>
      <c r="D44" s="65"/>
      <c r="E44" s="65"/>
      <c r="F44" s="65"/>
      <c r="G44" s="65"/>
      <c r="H44" s="65"/>
      <c r="I44" s="81"/>
      <c r="J44" s="81"/>
      <c r="K44" s="81"/>
      <c r="L44" s="81"/>
      <c r="M44" s="81"/>
      <c r="N44" s="45"/>
      <c r="O44" s="65"/>
      <c r="P44" s="65"/>
      <c r="Q44" s="65"/>
      <c r="R44" s="65"/>
      <c r="S44" s="65"/>
      <c r="T44" s="65"/>
      <c r="U44" s="65"/>
      <c r="V44" s="65"/>
      <c r="W44" s="65"/>
      <c r="X44" s="65"/>
      <c r="Y44" s="65"/>
      <c r="Z44" s="65"/>
      <c r="AA44" s="45"/>
      <c r="AB44" s="65"/>
      <c r="AC44" s="65"/>
      <c r="AD44" s="65"/>
      <c r="AE44" s="65"/>
      <c r="AF44" s="65"/>
      <c r="AG44" s="65"/>
      <c r="AH44" s="65"/>
      <c r="AI44" s="65"/>
      <c r="AJ44" s="65"/>
      <c r="AK44" s="170"/>
      <c r="AL44" s="170"/>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row>
    <row r="45" spans="1:62" ht="15" customHeight="1">
      <c r="A45" s="45"/>
      <c r="B45" s="155"/>
      <c r="C45" s="100" t="s">
        <v>629</v>
      </c>
      <c r="D45" s="65"/>
      <c r="E45" s="65"/>
      <c r="F45" s="65"/>
      <c r="G45" s="65"/>
      <c r="H45" s="65"/>
      <c r="I45" s="81"/>
      <c r="J45" s="81"/>
      <c r="K45" s="81"/>
      <c r="L45" s="81"/>
      <c r="M45" s="81"/>
      <c r="N45" s="155"/>
      <c r="O45" s="100" t="s">
        <v>631</v>
      </c>
      <c r="P45" s="65"/>
      <c r="Q45" s="65"/>
      <c r="R45" s="65"/>
      <c r="S45" s="65"/>
      <c r="T45" s="65"/>
      <c r="U45" s="65"/>
      <c r="V45" s="65"/>
      <c r="W45" s="65"/>
      <c r="X45" s="65"/>
      <c r="Y45" s="65"/>
      <c r="Z45" s="65"/>
      <c r="AA45" s="155"/>
      <c r="AB45" s="100" t="s">
        <v>633</v>
      </c>
      <c r="AC45" s="65"/>
      <c r="AD45" s="65"/>
      <c r="AE45" s="65"/>
      <c r="AF45" s="65"/>
      <c r="AG45" s="65"/>
      <c r="AH45" s="65"/>
      <c r="AI45" s="65"/>
      <c r="AJ45" s="65"/>
      <c r="AK45" s="170"/>
      <c r="AL45" s="170"/>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row>
    <row r="46" spans="1:62" ht="15" customHeight="1">
      <c r="A46" s="45"/>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167"/>
      <c r="AL46" s="167"/>
    </row>
    <row r="47" spans="1:62" ht="30" customHeight="1">
      <c r="A47" s="45"/>
      <c r="B47" s="277" t="s">
        <v>774</v>
      </c>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99"/>
      <c r="AF47" s="334"/>
      <c r="AG47" s="335"/>
      <c r="AH47" s="335"/>
      <c r="AI47" s="335"/>
      <c r="AJ47" s="336"/>
      <c r="AK47" s="167"/>
      <c r="AL47" s="167">
        <f>IF(AF47="",-3,IF(AF47="NON",-3,0))</f>
        <v>-3</v>
      </c>
    </row>
    <row r="48" spans="1:62" ht="4.9000000000000004" customHeight="1">
      <c r="A48" s="45"/>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55"/>
      <c r="AG48" s="55"/>
      <c r="AH48" s="55"/>
      <c r="AI48" s="55"/>
      <c r="AJ48" s="55"/>
      <c r="AK48" s="167"/>
      <c r="AL48" s="167"/>
    </row>
    <row r="49" spans="1:38" ht="30.6" customHeight="1">
      <c r="A49" s="45"/>
      <c r="B49" s="366"/>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c r="AJ49" s="368"/>
      <c r="AK49" s="167"/>
      <c r="AL49" s="167"/>
    </row>
    <row r="50" spans="1:38" ht="6" customHeight="1">
      <c r="A50" s="45"/>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167"/>
      <c r="AL50" s="167"/>
    </row>
    <row r="51" spans="1:38">
      <c r="A51" s="45"/>
      <c r="B51" s="420" t="s">
        <v>455</v>
      </c>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96"/>
      <c r="AF51" s="334"/>
      <c r="AG51" s="335"/>
      <c r="AH51" s="335"/>
      <c r="AI51" s="335"/>
      <c r="AJ51" s="336"/>
      <c r="AK51" s="167"/>
      <c r="AL51" s="167">
        <f>IF(AF51="",-7,IF(AF51="NON",-7,0))</f>
        <v>-7</v>
      </c>
    </row>
    <row r="52" spans="1:38" ht="4.1500000000000004" customHeight="1">
      <c r="A52" s="45"/>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55"/>
      <c r="AG52" s="55"/>
      <c r="AH52" s="55"/>
      <c r="AI52" s="55"/>
      <c r="AJ52" s="55"/>
      <c r="AK52" s="167"/>
      <c r="AL52" s="167"/>
    </row>
    <row r="53" spans="1:38" ht="15" customHeight="1">
      <c r="A53" s="45"/>
      <c r="B53" s="424" t="s">
        <v>456</v>
      </c>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99"/>
      <c r="AF53" s="334"/>
      <c r="AG53" s="335"/>
      <c r="AH53" s="335"/>
      <c r="AI53" s="335"/>
      <c r="AJ53" s="336"/>
      <c r="AK53" s="167"/>
      <c r="AL53" s="167">
        <f>IF(AF53="",-10,IF(AF53="NON",-10,0))</f>
        <v>-10</v>
      </c>
    </row>
    <row r="54" spans="1:38" ht="30" customHeight="1">
      <c r="A54" s="45"/>
      <c r="B54" s="277" t="s">
        <v>775</v>
      </c>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167"/>
      <c r="AL54" s="167"/>
    </row>
    <row r="55" spans="1:38" ht="4.9000000000000004" customHeight="1">
      <c r="A55" s="45"/>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167"/>
      <c r="AL55" s="167"/>
    </row>
    <row r="56" spans="1:38" ht="30" customHeight="1">
      <c r="A56" s="45"/>
      <c r="B56" s="426"/>
      <c r="C56" s="42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8"/>
      <c r="AK56" s="167"/>
      <c r="AL56" s="167"/>
    </row>
    <row r="57" spans="1:38" ht="4.9000000000000004"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167"/>
      <c r="AL57" s="167"/>
    </row>
    <row r="58" spans="1:38" ht="15.75">
      <c r="A58" s="45"/>
      <c r="B58" s="415" t="s">
        <v>674</v>
      </c>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7"/>
      <c r="AK58" s="167"/>
      <c r="AL58" s="167"/>
    </row>
    <row r="59" spans="1:38" ht="15.75">
      <c r="A59" s="45"/>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167"/>
      <c r="AL59" s="167"/>
    </row>
    <row r="60" spans="1:38">
      <c r="A60" s="45"/>
      <c r="B60" s="421" t="s">
        <v>678</v>
      </c>
      <c r="C60" s="422"/>
      <c r="D60" s="422"/>
      <c r="E60" s="422"/>
      <c r="F60" s="422"/>
      <c r="G60" s="422"/>
      <c r="H60" s="422"/>
      <c r="I60" s="422"/>
      <c r="J60" s="422"/>
      <c r="K60" s="422"/>
      <c r="L60" s="422"/>
      <c r="M60" s="422"/>
      <c r="N60" s="422"/>
      <c r="O60" s="422"/>
      <c r="P60" s="422"/>
      <c r="Q60" s="422"/>
      <c r="R60" s="422"/>
      <c r="S60" s="422"/>
      <c r="T60" s="422"/>
      <c r="U60" s="422"/>
      <c r="V60" s="422"/>
      <c r="W60" s="422"/>
      <c r="X60" s="422"/>
      <c r="Y60" s="422"/>
      <c r="Z60" s="422"/>
      <c r="AA60" s="422"/>
      <c r="AB60" s="422"/>
      <c r="AC60" s="422"/>
      <c r="AD60" s="423"/>
      <c r="AE60" s="97"/>
      <c r="AF60" s="418" t="s">
        <v>8</v>
      </c>
      <c r="AG60" s="419"/>
      <c r="AH60" s="55"/>
      <c r="AI60" s="418" t="s">
        <v>9</v>
      </c>
      <c r="AJ60" s="419"/>
      <c r="AK60" s="167"/>
      <c r="AL60" s="167"/>
    </row>
    <row r="61" spans="1:38">
      <c r="A61" s="45"/>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55"/>
      <c r="AG61" s="55"/>
      <c r="AH61" s="55"/>
      <c r="AI61" s="55"/>
      <c r="AJ61" s="55"/>
      <c r="AK61" s="167"/>
      <c r="AL61" s="167"/>
    </row>
    <row r="62" spans="1:38">
      <c r="A62" s="45"/>
      <c r="B62" s="424" t="s">
        <v>776</v>
      </c>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99"/>
      <c r="AF62" s="334"/>
      <c r="AG62" s="335"/>
      <c r="AH62" s="335"/>
      <c r="AI62" s="335"/>
      <c r="AJ62" s="336"/>
      <c r="AK62" s="167"/>
      <c r="AL62" s="167"/>
    </row>
    <row r="63" spans="1:38" ht="4.1500000000000004" customHeight="1">
      <c r="A63" s="45"/>
      <c r="B63" s="425"/>
      <c r="C63" s="425"/>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167"/>
      <c r="AL63" s="167"/>
    </row>
    <row r="64" spans="1:38" ht="30" customHeight="1">
      <c r="A64" s="45"/>
      <c r="B64" s="406"/>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8"/>
      <c r="AK64" s="167"/>
      <c r="AL64" s="167"/>
    </row>
    <row r="65" spans="1:38" ht="4.1500000000000004" customHeight="1">
      <c r="A65" s="45"/>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67"/>
      <c r="AL65" s="167"/>
    </row>
    <row r="66" spans="1:38">
      <c r="A66" s="45"/>
      <c r="B66" s="424" t="s">
        <v>777</v>
      </c>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99"/>
      <c r="AF66" s="334"/>
      <c r="AG66" s="335"/>
      <c r="AH66" s="335"/>
      <c r="AI66" s="335"/>
      <c r="AJ66" s="336"/>
      <c r="AK66" s="167"/>
      <c r="AL66" s="167"/>
    </row>
    <row r="67" spans="1:38" ht="4.1500000000000004" customHeight="1">
      <c r="A67" s="45"/>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55"/>
      <c r="AG67" s="55"/>
      <c r="AH67" s="55"/>
      <c r="AI67" s="55"/>
      <c r="AJ67" s="55"/>
      <c r="AK67" s="167"/>
      <c r="AL67" s="167"/>
    </row>
    <row r="68" spans="1:38" ht="30" customHeight="1">
      <c r="A68" s="45"/>
      <c r="B68" s="409"/>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c r="AI68" s="410"/>
      <c r="AJ68" s="411"/>
      <c r="AK68" s="167"/>
      <c r="AL68" s="167"/>
    </row>
    <row r="69" spans="1:38" ht="4.9000000000000004" customHeight="1">
      <c r="A69" s="45"/>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67"/>
      <c r="AL69" s="167"/>
    </row>
    <row r="70" spans="1:38">
      <c r="A70" s="45"/>
      <c r="B70" s="421" t="s">
        <v>679</v>
      </c>
      <c r="C70" s="422"/>
      <c r="D70" s="422"/>
      <c r="E70" s="422"/>
      <c r="F70" s="422"/>
      <c r="G70" s="422"/>
      <c r="H70" s="422"/>
      <c r="I70" s="422"/>
      <c r="J70" s="422"/>
      <c r="K70" s="422"/>
      <c r="L70" s="422"/>
      <c r="M70" s="422"/>
      <c r="N70" s="422"/>
      <c r="O70" s="422"/>
      <c r="P70" s="422"/>
      <c r="Q70" s="422"/>
      <c r="R70" s="422"/>
      <c r="S70" s="422"/>
      <c r="T70" s="422"/>
      <c r="U70" s="422"/>
      <c r="V70" s="422"/>
      <c r="W70" s="422"/>
      <c r="X70" s="422"/>
      <c r="Y70" s="422"/>
      <c r="Z70" s="422"/>
      <c r="AA70" s="422"/>
      <c r="AB70" s="422"/>
      <c r="AC70" s="422"/>
      <c r="AD70" s="423"/>
      <c r="AE70" s="97"/>
      <c r="AF70" s="418" t="s">
        <v>8</v>
      </c>
      <c r="AG70" s="419"/>
      <c r="AH70" s="55"/>
      <c r="AI70" s="418" t="s">
        <v>9</v>
      </c>
      <c r="AJ70" s="419"/>
      <c r="AK70" s="167"/>
      <c r="AL70" s="167"/>
    </row>
    <row r="71" spans="1:38">
      <c r="A71" s="45"/>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55"/>
      <c r="AG71" s="55"/>
      <c r="AH71" s="55"/>
      <c r="AI71" s="55"/>
      <c r="AJ71" s="55"/>
      <c r="AK71" s="167"/>
      <c r="AL71" s="167"/>
    </row>
    <row r="72" spans="1:38" ht="27.6" customHeight="1">
      <c r="A72" s="28"/>
      <c r="B72" s="376" t="s">
        <v>681</v>
      </c>
      <c r="C72" s="376"/>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405"/>
      <c r="AF72" s="334"/>
      <c r="AG72" s="335"/>
      <c r="AH72" s="335"/>
      <c r="AI72" s="335"/>
      <c r="AJ72" s="336"/>
      <c r="AK72" s="167"/>
      <c r="AL72" s="167">
        <f>IF(AF72="",-5,IF(AF72="NON",-5,0))</f>
        <v>-5</v>
      </c>
    </row>
    <row r="73" spans="1:38" ht="4.1500000000000004" customHeight="1">
      <c r="A73" s="28"/>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55"/>
      <c r="AG73" s="55"/>
      <c r="AH73" s="55"/>
      <c r="AI73" s="55"/>
      <c r="AJ73" s="55"/>
      <c r="AK73" s="167"/>
      <c r="AL73" s="167"/>
    </row>
    <row r="74" spans="1:38" ht="15.75" customHeight="1">
      <c r="A74" s="45"/>
      <c r="B74" s="424" t="s">
        <v>680</v>
      </c>
      <c r="C74" s="424"/>
      <c r="D74" s="424"/>
      <c r="E74" s="424"/>
      <c r="F74" s="424"/>
      <c r="G74" s="424"/>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99"/>
      <c r="AF74" s="334"/>
      <c r="AG74" s="335"/>
      <c r="AH74" s="335"/>
      <c r="AI74" s="335"/>
      <c r="AJ74" s="336"/>
      <c r="AK74" s="167"/>
      <c r="AL74" s="167">
        <f>IF(AF74="",-5,IF(AF74="NON",-5,0))</f>
        <v>-5</v>
      </c>
    </row>
    <row r="75" spans="1:38" ht="4.1500000000000004" customHeight="1">
      <c r="A75" s="45"/>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55"/>
      <c r="AG75" s="55"/>
      <c r="AH75" s="55"/>
      <c r="AI75" s="55"/>
      <c r="AJ75" s="55"/>
      <c r="AK75" s="167"/>
      <c r="AL75" s="167"/>
    </row>
    <row r="76" spans="1:38" ht="30.75" customHeight="1">
      <c r="A76" s="45"/>
      <c r="B76" s="424" t="s">
        <v>778</v>
      </c>
      <c r="C76" s="424"/>
      <c r="D76" s="424"/>
      <c r="E76" s="424"/>
      <c r="F76" s="424"/>
      <c r="G76" s="424"/>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99"/>
      <c r="AF76" s="334"/>
      <c r="AG76" s="335"/>
      <c r="AH76" s="335"/>
      <c r="AI76" s="335"/>
      <c r="AJ76" s="336"/>
      <c r="AK76" s="167"/>
      <c r="AL76" s="167">
        <f>IF(AF76="",-4,IF(AF76="NON",-4,0))</f>
        <v>-4</v>
      </c>
    </row>
    <row r="77" spans="1:38" ht="4.9000000000000004" customHeight="1">
      <c r="A77" s="45"/>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55"/>
      <c r="AG77" s="55"/>
      <c r="AH77" s="55"/>
      <c r="AI77" s="55"/>
      <c r="AJ77" s="55"/>
      <c r="AK77" s="167"/>
      <c r="AL77" s="167"/>
    </row>
    <row r="78" spans="1:38" ht="30.6" customHeight="1">
      <c r="A78" s="45"/>
      <c r="B78" s="406"/>
      <c r="C78" s="407"/>
      <c r="D78" s="407"/>
      <c r="E78" s="407"/>
      <c r="F78" s="407"/>
      <c r="G78" s="407"/>
      <c r="H78" s="407"/>
      <c r="I78" s="407"/>
      <c r="J78" s="407"/>
      <c r="K78" s="407"/>
      <c r="L78" s="407"/>
      <c r="M78" s="407"/>
      <c r="N78" s="407"/>
      <c r="O78" s="407"/>
      <c r="P78" s="407"/>
      <c r="Q78" s="407"/>
      <c r="R78" s="407"/>
      <c r="S78" s="407"/>
      <c r="T78" s="407"/>
      <c r="U78" s="407"/>
      <c r="V78" s="407"/>
      <c r="W78" s="407"/>
      <c r="X78" s="407"/>
      <c r="Y78" s="407"/>
      <c r="Z78" s="407"/>
      <c r="AA78" s="407"/>
      <c r="AB78" s="407"/>
      <c r="AC78" s="407"/>
      <c r="AD78" s="407"/>
      <c r="AE78" s="407"/>
      <c r="AF78" s="407"/>
      <c r="AG78" s="407"/>
      <c r="AH78" s="407"/>
      <c r="AI78" s="407"/>
      <c r="AJ78" s="408"/>
      <c r="AK78" s="167"/>
      <c r="AL78" s="167"/>
    </row>
    <row r="79" spans="1:38" ht="6" customHeight="1">
      <c r="A79" s="45"/>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67"/>
      <c r="AL79" s="167"/>
    </row>
    <row r="80" spans="1:38" ht="27" customHeight="1">
      <c r="A80" s="45"/>
      <c r="B80" s="376" t="s">
        <v>682</v>
      </c>
      <c r="C80" s="376"/>
      <c r="D80" s="376"/>
      <c r="E80" s="376"/>
      <c r="F80" s="376"/>
      <c r="G80" s="376"/>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405"/>
      <c r="AF80" s="334"/>
      <c r="AG80" s="335"/>
      <c r="AH80" s="335"/>
      <c r="AI80" s="335"/>
      <c r="AJ80" s="336"/>
      <c r="AK80" s="167"/>
      <c r="AL80" s="167">
        <f>IF(AF80="",-3,IF(AF80="NON",-3,0))</f>
        <v>-3</v>
      </c>
    </row>
    <row r="81" spans="1:38" ht="22.9"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167"/>
      <c r="AL81" s="167">
        <f>SUM(AL12:AL80)</f>
        <v>-100</v>
      </c>
    </row>
    <row r="85" spans="1:38">
      <c r="B85" s="31"/>
    </row>
    <row r="86" spans="1:38">
      <c r="B86" s="1"/>
    </row>
    <row r="87" spans="1:38">
      <c r="B87" s="31"/>
    </row>
    <row r="88" spans="1:38">
      <c r="B88" s="31"/>
    </row>
    <row r="90" spans="1:38">
      <c r="B90" s="31"/>
    </row>
    <row r="93" spans="1:38">
      <c r="B93" s="31"/>
    </row>
  </sheetData>
  <sheetProtection algorithmName="SHA-512" hashValue="6GJbu5PNAMNU5p6j4RvOQUpfTqqNh0o5Box3MX/qkStA1BaSredwSU35fiQGIax9h2dmRt4yixwKEpnYVM54mA==" saltValue="o3fU40h0hv6Ia3V+/wx1RA==" spinCount="100000" sheet="1" selectLockedCells="1"/>
  <mergeCells count="72">
    <mergeCell ref="AF72:AJ72"/>
    <mergeCell ref="AF74:AJ74"/>
    <mergeCell ref="AF76:AJ76"/>
    <mergeCell ref="AF12:AJ12"/>
    <mergeCell ref="AF17:AJ17"/>
    <mergeCell ref="AF19:AJ19"/>
    <mergeCell ref="AF25:AJ25"/>
    <mergeCell ref="AF29:AJ29"/>
    <mergeCell ref="B38:AJ38"/>
    <mergeCell ref="B39:AD39"/>
    <mergeCell ref="AF39:AG39"/>
    <mergeCell ref="B51:AD51"/>
    <mergeCell ref="AI39:AJ39"/>
    <mergeCell ref="B49:AJ49"/>
    <mergeCell ref="AF47:AJ47"/>
    <mergeCell ref="AF51:AJ51"/>
    <mergeCell ref="B78:AJ78"/>
    <mergeCell ref="B74:AD74"/>
    <mergeCell ref="B76:AD76"/>
    <mergeCell ref="B80:AE80"/>
    <mergeCell ref="AF80:AJ80"/>
    <mergeCell ref="AF53:AJ53"/>
    <mergeCell ref="B33:AD33"/>
    <mergeCell ref="AI23:AJ23"/>
    <mergeCell ref="B31:AJ31"/>
    <mergeCell ref="B25:AD25"/>
    <mergeCell ref="B27:AJ27"/>
    <mergeCell ref="B29:AD29"/>
    <mergeCell ref="AF33:AJ33"/>
    <mergeCell ref="B53:AD53"/>
    <mergeCell ref="B37:AD37"/>
    <mergeCell ref="B56:AJ56"/>
    <mergeCell ref="G41:AJ41"/>
    <mergeCell ref="B47:AD47"/>
    <mergeCell ref="B8:AJ8"/>
    <mergeCell ref="B10:AD10"/>
    <mergeCell ref="AF10:AG10"/>
    <mergeCell ref="AI10:AJ10"/>
    <mergeCell ref="B12:AD12"/>
    <mergeCell ref="B13:AJ13"/>
    <mergeCell ref="B15:AD15"/>
    <mergeCell ref="B35:AD35"/>
    <mergeCell ref="AF35:AJ35"/>
    <mergeCell ref="AF37:AJ37"/>
    <mergeCell ref="B21:AJ21"/>
    <mergeCell ref="B54:AD54"/>
    <mergeCell ref="AE54:AJ54"/>
    <mergeCell ref="AI60:AJ60"/>
    <mergeCell ref="B70:AD70"/>
    <mergeCell ref="AF70:AG70"/>
    <mergeCell ref="AI70:AJ70"/>
    <mergeCell ref="B62:AD62"/>
    <mergeCell ref="B63:AJ63"/>
    <mergeCell ref="B66:AD66"/>
    <mergeCell ref="AF62:AJ62"/>
    <mergeCell ref="AF66:AJ66"/>
    <mergeCell ref="B72:AE72"/>
    <mergeCell ref="F4:AA4"/>
    <mergeCell ref="B64:AJ64"/>
    <mergeCell ref="B68:AJ68"/>
    <mergeCell ref="B41:D41"/>
    <mergeCell ref="E41:F41"/>
    <mergeCell ref="B58:AJ58"/>
    <mergeCell ref="AF15:AG15"/>
    <mergeCell ref="AI15:AJ15"/>
    <mergeCell ref="B17:AD17"/>
    <mergeCell ref="B14:AJ14"/>
    <mergeCell ref="B19:AD19"/>
    <mergeCell ref="B23:AD23"/>
    <mergeCell ref="AF23:AG23"/>
    <mergeCell ref="B60:AD60"/>
    <mergeCell ref="AF60:AG60"/>
  </mergeCells>
  <conditionalFormatting sqref="B13:F13">
    <cfRule type="expression" dxfId="192" priority="9">
      <formula>AF12="NON"</formula>
    </cfRule>
    <cfRule type="expression" dxfId="191" priority="10">
      <formula>AF12="OUI"</formula>
    </cfRule>
    <cfRule type="expression" dxfId="190" priority="11">
      <formula>AF12=""</formula>
    </cfRule>
  </conditionalFormatting>
  <conditionalFormatting sqref="B25:F25 B29:F29 B47:F47 B62:F62 B66:F66 B76:F76">
    <cfRule type="expression" dxfId="189" priority="20">
      <formula>AF25="OUI"</formula>
    </cfRule>
  </conditionalFormatting>
  <conditionalFormatting sqref="B27:F27 B49:F49">
    <cfRule type="expression" dxfId="188" priority="8">
      <formula>AF25=""</formula>
    </cfRule>
    <cfRule type="expression" dxfId="187" priority="26">
      <formula>AF25="Non"</formula>
    </cfRule>
  </conditionalFormatting>
  <conditionalFormatting sqref="B31:F31">
    <cfRule type="expression" dxfId="186" priority="6">
      <formula>AF29=""</formula>
    </cfRule>
    <cfRule type="expression" dxfId="185" priority="7">
      <formula>AF29="OUI"</formula>
    </cfRule>
    <cfRule type="expression" dxfId="184" priority="25">
      <formula>AF29="Non"</formula>
    </cfRule>
  </conditionalFormatting>
  <conditionalFormatting sqref="B54:F54">
    <cfRule type="expression" dxfId="183" priority="17">
      <formula>AF53="NON"</formula>
    </cfRule>
  </conditionalFormatting>
  <conditionalFormatting sqref="B56:F56">
    <cfRule type="expression" dxfId="182" priority="4">
      <formula>AF53=""</formula>
    </cfRule>
    <cfRule type="expression" dxfId="181" priority="23">
      <formula>AF53="Oui"</formula>
    </cfRule>
  </conditionalFormatting>
  <conditionalFormatting sqref="B64:F64 B68:F68 B78:F78">
    <cfRule type="expression" dxfId="180" priority="3">
      <formula>AF62=""</formula>
    </cfRule>
    <cfRule type="expression" dxfId="179" priority="21">
      <formula>AF62="NON"</formula>
    </cfRule>
  </conditionalFormatting>
  <conditionalFormatting sqref="G25:AD25 G29:AD29 G47:AD47 G62:AD62 G66:AD66 G76:AD76">
    <cfRule type="expression" dxfId="178" priority="157">
      <formula>AL25="OUI"</formula>
    </cfRule>
  </conditionalFormatting>
  <conditionalFormatting sqref="G13:AJ13">
    <cfRule type="expression" dxfId="177" priority="181">
      <formula>AL12="NON"</formula>
    </cfRule>
    <cfRule type="expression" dxfId="176" priority="182">
      <formula>AL12="OUI"</formula>
    </cfRule>
    <cfRule type="expression" dxfId="175" priority="183">
      <formula>AL12=""</formula>
    </cfRule>
  </conditionalFormatting>
  <conditionalFormatting sqref="G27:AJ27 G49:AJ49">
    <cfRule type="expression" dxfId="174" priority="136">
      <formula>AL25=""</formula>
    </cfRule>
    <cfRule type="expression" dxfId="173" priority="137">
      <formula>AL25="Non"</formula>
    </cfRule>
  </conditionalFormatting>
  <conditionalFormatting sqref="G31:AJ31">
    <cfRule type="expression" dxfId="172" priority="141">
      <formula>AL29=""</formula>
    </cfRule>
    <cfRule type="expression" dxfId="171" priority="142">
      <formula>AL29="OUI"</formula>
    </cfRule>
    <cfRule type="expression" dxfId="170" priority="143">
      <formula>AL29="Non"</formula>
    </cfRule>
  </conditionalFormatting>
  <conditionalFormatting sqref="G54:AJ54">
    <cfRule type="expression" dxfId="169" priority="163">
      <formula>AL53="NON"</formula>
    </cfRule>
  </conditionalFormatting>
  <conditionalFormatting sqref="G56:AJ56">
    <cfRule type="expression" dxfId="168" priority="150">
      <formula>AL53=""</formula>
    </cfRule>
    <cfRule type="expression" dxfId="167" priority="151">
      <formula>AL53="Oui"</formula>
    </cfRule>
  </conditionalFormatting>
  <conditionalFormatting sqref="G64:AJ64 G68:AJ68 G78:AJ78">
    <cfRule type="expression" dxfId="166" priority="154">
      <formula>AL62=""</formula>
    </cfRule>
    <cfRule type="expression" dxfId="165" priority="155">
      <formula>AL62="NON"</formula>
    </cfRule>
  </conditionalFormatting>
  <dataValidations count="3">
    <dataValidation type="list" allowBlank="1" showInputMessage="1" showErrorMessage="1" sqref="AF34:AK34 AF18:AK18 AF26:AK26 AF30:AK30 AF48:AK48 AF36:AK36 AF52:AK52 AF77:AK77 AF67:AK67 AF73:AK73 AF75:AK75" xr:uid="{00000000-0002-0000-0400-000000000000}">
      <formula1>"0,1"</formula1>
    </dataValidation>
    <dataValidation type="list" allowBlank="1" showInputMessage="1" showErrorMessage="1" sqref="AF12 AF17 AF19 AF25 AF29 AF33 AF35 AF37 AF47 AF51 AF53 AF62 AF66 AF72 AF74 AF76 AF80" xr:uid="{00000000-0002-0000-0400-000001000000}">
      <formula1>"OUI,NON"</formula1>
    </dataValidation>
    <dataValidation type="whole" allowBlank="1" showInputMessage="1" showErrorMessage="1" sqref="E41:F41 B43 N43 N45 AA43 AA45 B45" xr:uid="{00000000-0002-0000-0400-000002000000}">
      <formula1>0</formula1>
      <formula2>999</formula2>
    </dataValidation>
  </dataValidations>
  <printOptions horizontalCentered="1"/>
  <pageMargins left="0.23622047244094491" right="0.23622047244094491" top="0.43307086614173229" bottom="0.19685039370078741" header="0.19685039370078741" footer="0.19685039370078741"/>
  <pageSetup paperSize="9" scale="89" orientation="portrait" r:id="rId1"/>
  <headerFooter>
    <oddHeader>&amp;RDA_ACH_IF_05 Revision B</oddHeader>
  </headerFooter>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AL90"/>
  <sheetViews>
    <sheetView showGridLines="0" showRowColHeaders="0" zoomScaleNormal="100" zoomScaleSheetLayoutView="90" workbookViewId="0">
      <selection activeCell="AE13" sqref="AE13:AI13"/>
    </sheetView>
  </sheetViews>
  <sheetFormatPr baseColWidth="10" defaultRowHeight="15"/>
  <cols>
    <col min="1" max="1" width="0.85546875" style="57" customWidth="1"/>
    <col min="2" max="29" width="2.85546875" style="57" customWidth="1"/>
    <col min="30" max="30" width="1.28515625" style="57" customWidth="1"/>
    <col min="31" max="32" width="3.28515625" style="57" customWidth="1"/>
    <col min="33" max="33" width="1.140625" style="57" customWidth="1"/>
    <col min="34" max="35" width="3.28515625" style="57" customWidth="1"/>
    <col min="36" max="36" width="0.85546875" style="169" customWidth="1"/>
    <col min="37" max="37" width="5.140625" hidden="1" customWidth="1"/>
  </cols>
  <sheetData>
    <row r="1" spans="1:36" ht="15.75" thickBo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167"/>
    </row>
    <row r="2" spans="1:36">
      <c r="A2" s="45"/>
      <c r="B2" s="231" t="s">
        <v>771</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6"/>
      <c r="AJ2" s="167"/>
    </row>
    <row r="3" spans="1:36">
      <c r="A3" s="45"/>
      <c r="B3" s="207"/>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9"/>
      <c r="AJ3" s="167"/>
    </row>
    <row r="4" spans="1:36">
      <c r="A4" s="45"/>
      <c r="B4" s="207"/>
      <c r="C4" s="208"/>
      <c r="D4" s="208"/>
      <c r="E4" s="441" t="s">
        <v>885</v>
      </c>
      <c r="F4" s="441"/>
      <c r="G4" s="441"/>
      <c r="H4" s="441"/>
      <c r="I4" s="441"/>
      <c r="J4" s="441"/>
      <c r="K4" s="441"/>
      <c r="L4" s="441"/>
      <c r="M4" s="441"/>
      <c r="N4" s="441"/>
      <c r="O4" s="441"/>
      <c r="P4" s="441"/>
      <c r="Q4" s="441"/>
      <c r="R4" s="441"/>
      <c r="S4" s="441"/>
      <c r="T4" s="441"/>
      <c r="U4" s="441"/>
      <c r="V4" s="441"/>
      <c r="W4" s="441"/>
      <c r="X4" s="441"/>
      <c r="Y4" s="441"/>
      <c r="Z4" s="441"/>
      <c r="AA4" s="232"/>
      <c r="AB4" s="208"/>
      <c r="AC4" s="208"/>
      <c r="AD4" s="208"/>
      <c r="AE4" s="208"/>
      <c r="AF4" s="208"/>
      <c r="AG4" s="208"/>
      <c r="AH4" s="208"/>
      <c r="AI4" s="209"/>
      <c r="AJ4" s="167"/>
    </row>
    <row r="5" spans="1:36">
      <c r="A5" s="45"/>
      <c r="B5" s="207"/>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9"/>
      <c r="AJ5" s="167"/>
    </row>
    <row r="6" spans="1:36" ht="15.75" thickBot="1">
      <c r="A6" s="45"/>
      <c r="B6" s="210"/>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2"/>
      <c r="AJ6" s="167"/>
    </row>
    <row r="7" spans="1:36">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167"/>
    </row>
    <row r="8" spans="1:36">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167"/>
    </row>
    <row r="9" spans="1:36" ht="15.75">
      <c r="A9" s="45"/>
      <c r="B9" s="431" t="s">
        <v>10</v>
      </c>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167"/>
    </row>
    <row r="10" spans="1:36" ht="15.75">
      <c r="A10" s="45"/>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167"/>
    </row>
    <row r="11" spans="1:36" ht="15.75">
      <c r="A11" s="45"/>
      <c r="B11" s="434" t="s">
        <v>11</v>
      </c>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6"/>
      <c r="AD11" s="95"/>
      <c r="AE11" s="451" t="s">
        <v>8</v>
      </c>
      <c r="AF11" s="452"/>
      <c r="AG11" s="106"/>
      <c r="AH11" s="451" t="s">
        <v>9</v>
      </c>
      <c r="AI11" s="452"/>
      <c r="AJ11" s="167"/>
    </row>
    <row r="12" spans="1:36" ht="6.6" customHeight="1">
      <c r="A12" s="45"/>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106"/>
      <c r="AF12" s="106"/>
      <c r="AG12" s="106"/>
      <c r="AH12" s="106"/>
      <c r="AI12" s="106"/>
      <c r="AJ12" s="167"/>
    </row>
    <row r="13" spans="1:36" ht="15" customHeight="1">
      <c r="A13" s="45"/>
      <c r="B13" s="277" t="s">
        <v>458</v>
      </c>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32"/>
      <c r="AE13" s="334"/>
      <c r="AF13" s="335"/>
      <c r="AG13" s="335"/>
      <c r="AH13" s="335"/>
      <c r="AI13" s="336"/>
      <c r="AJ13" s="168">
        <f>IF(AE13="",-7,IF(AE13="NON",-7,0))</f>
        <v>-7</v>
      </c>
    </row>
    <row r="14" spans="1:36" ht="4.1500000000000004" customHeight="1">
      <c r="A14" s="45"/>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55"/>
      <c r="AF14" s="55"/>
      <c r="AG14" s="55"/>
      <c r="AH14" s="55"/>
      <c r="AI14" s="55"/>
      <c r="AJ14" s="167"/>
    </row>
    <row r="15" spans="1:36" ht="30" customHeight="1">
      <c r="A15" s="45"/>
      <c r="B15" s="449" t="s">
        <v>789</v>
      </c>
      <c r="C15" s="277"/>
      <c r="D15" s="277"/>
      <c r="E15" s="277"/>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167"/>
    </row>
    <row r="16" spans="1:36" ht="7.15" customHeight="1">
      <c r="A16" s="45"/>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167"/>
    </row>
    <row r="17" spans="1:38" ht="27.6" customHeight="1">
      <c r="A17" s="45"/>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168">
        <f>IF(AE13="",-6,IF(AE13="OUI",0,IF(B17="",-6,0)))</f>
        <v>-6</v>
      </c>
      <c r="AL17" s="174"/>
    </row>
    <row r="18" spans="1:38" ht="3.6" customHeight="1">
      <c r="A18" s="4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67"/>
    </row>
    <row r="19" spans="1:38">
      <c r="A19" s="45"/>
      <c r="B19" s="429" t="s">
        <v>461</v>
      </c>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79"/>
      <c r="AE19" s="334"/>
      <c r="AF19" s="335"/>
      <c r="AG19" s="335"/>
      <c r="AH19" s="335"/>
      <c r="AI19" s="336"/>
      <c r="AJ19" s="168">
        <f>IF(AE19="",-7,IF(AE19="NON",-7,0))</f>
        <v>-7</v>
      </c>
    </row>
    <row r="20" spans="1:38" ht="4.9000000000000004" customHeight="1">
      <c r="A20" s="45"/>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55"/>
      <c r="AF20" s="55"/>
      <c r="AG20" s="55"/>
      <c r="AH20" s="55"/>
      <c r="AI20" s="55"/>
      <c r="AJ20" s="167"/>
    </row>
    <row r="21" spans="1:38" ht="14.45" customHeight="1">
      <c r="A21" s="45"/>
      <c r="B21" s="449" t="s">
        <v>790</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36"/>
      <c r="AD21" s="36"/>
      <c r="AE21" s="36"/>
      <c r="AF21" s="36"/>
      <c r="AG21" s="36"/>
      <c r="AH21" s="36"/>
      <c r="AI21" s="36"/>
      <c r="AJ21" s="167"/>
    </row>
    <row r="22" spans="1:38" ht="14.45" customHeight="1">
      <c r="A22" s="45"/>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36"/>
      <c r="AD22" s="36"/>
      <c r="AE22" s="36"/>
      <c r="AF22" s="36"/>
      <c r="AG22" s="36"/>
      <c r="AH22" s="36"/>
      <c r="AI22" s="36"/>
      <c r="AJ22" s="167"/>
    </row>
    <row r="23" spans="1:38" ht="5.45" customHeight="1">
      <c r="A23" s="45"/>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55"/>
      <c r="AF23" s="55"/>
      <c r="AG23" s="55"/>
      <c r="AH23" s="55"/>
      <c r="AI23" s="55"/>
      <c r="AJ23" s="167"/>
    </row>
    <row r="24" spans="1:38" ht="27.6" customHeight="1">
      <c r="A24" s="45"/>
      <c r="B24" s="450"/>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168">
        <f>IF(AE19="",-6,IF(AE19="OUI",0,IF(B24="",-6,0)))</f>
        <v>-6</v>
      </c>
    </row>
    <row r="25" spans="1:38" ht="5.45" customHeight="1">
      <c r="A25" s="4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67"/>
    </row>
    <row r="26" spans="1:38" ht="15" customHeight="1">
      <c r="A26" s="45"/>
      <c r="B26" s="277" t="s">
        <v>863</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32"/>
      <c r="AE26" s="334"/>
      <c r="AF26" s="335"/>
      <c r="AG26" s="335"/>
      <c r="AH26" s="335"/>
      <c r="AI26" s="336"/>
      <c r="AJ26" s="167"/>
      <c r="AK26" s="204" t="s">
        <v>864</v>
      </c>
    </row>
    <row r="27" spans="1:38" ht="4.9000000000000004" customHeight="1">
      <c r="A27" s="45"/>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55"/>
      <c r="AF27" s="55"/>
      <c r="AG27" s="55"/>
      <c r="AH27" s="55"/>
      <c r="AI27" s="55"/>
      <c r="AJ27" s="167"/>
    </row>
    <row r="28" spans="1:38" ht="15" customHeight="1">
      <c r="A28" s="45"/>
      <c r="B28" s="277" t="s">
        <v>460</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32"/>
      <c r="AE28" s="334"/>
      <c r="AF28" s="335"/>
      <c r="AG28" s="335"/>
      <c r="AH28" s="335"/>
      <c r="AI28" s="336"/>
      <c r="AJ28" s="167"/>
    </row>
    <row r="29" spans="1:38" ht="4.9000000000000004" customHeight="1">
      <c r="A29" s="45"/>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55"/>
      <c r="AF29" s="55"/>
      <c r="AG29" s="55"/>
      <c r="AH29" s="55"/>
      <c r="AI29" s="55"/>
      <c r="AJ29" s="167"/>
    </row>
    <row r="30" spans="1:38" ht="15" customHeight="1">
      <c r="A30" s="45"/>
      <c r="B30" s="429" t="s">
        <v>692</v>
      </c>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79"/>
      <c r="AE30" s="334"/>
      <c r="AF30" s="335"/>
      <c r="AG30" s="335"/>
      <c r="AH30" s="335"/>
      <c r="AI30" s="336"/>
      <c r="AJ30" s="167"/>
    </row>
    <row r="31" spans="1:38">
      <c r="A31" s="45"/>
      <c r="B31" s="444" t="s">
        <v>791</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79"/>
      <c r="AD31" s="79"/>
      <c r="AE31" s="79"/>
      <c r="AF31" s="79"/>
      <c r="AG31" s="79"/>
      <c r="AH31" s="79"/>
      <c r="AI31" s="79"/>
      <c r="AJ31" s="167"/>
    </row>
    <row r="32" spans="1:38" ht="27.6" customHeight="1">
      <c r="A32" s="45"/>
      <c r="B32" s="453"/>
      <c r="C32" s="453"/>
      <c r="D32" s="453"/>
      <c r="E32" s="453"/>
      <c r="F32" s="453"/>
      <c r="G32" s="453"/>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167"/>
    </row>
    <row r="33" spans="1:36" ht="5.45" customHeight="1">
      <c r="A33" s="45"/>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167"/>
    </row>
    <row r="34" spans="1:36" ht="15.75">
      <c r="A34" s="45"/>
      <c r="B34" s="454" t="s">
        <v>160</v>
      </c>
      <c r="C34" s="455"/>
      <c r="D34" s="455"/>
      <c r="E34" s="455"/>
      <c r="F34" s="455"/>
      <c r="G34" s="455"/>
      <c r="H34" s="455"/>
      <c r="I34" s="455"/>
      <c r="J34" s="455"/>
      <c r="K34" s="455"/>
      <c r="L34" s="455"/>
      <c r="M34" s="455"/>
      <c r="N34" s="455"/>
      <c r="O34" s="455"/>
      <c r="P34" s="455"/>
      <c r="Q34" s="455"/>
      <c r="R34" s="455"/>
      <c r="S34" s="455"/>
      <c r="T34" s="455"/>
      <c r="U34" s="455"/>
      <c r="V34" s="455"/>
      <c r="W34" s="455"/>
      <c r="X34" s="455"/>
      <c r="Y34" s="455"/>
      <c r="Z34" s="455"/>
      <c r="AA34" s="455"/>
      <c r="AB34" s="455"/>
      <c r="AC34" s="456"/>
      <c r="AD34" s="107"/>
      <c r="AE34" s="451" t="s">
        <v>8</v>
      </c>
      <c r="AF34" s="452"/>
      <c r="AG34" s="106"/>
      <c r="AH34" s="451" t="s">
        <v>9</v>
      </c>
      <c r="AI34" s="452"/>
      <c r="AJ34" s="167"/>
    </row>
    <row r="35" spans="1:36" ht="15.75">
      <c r="A35" s="45"/>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6"/>
      <c r="AF35" s="106"/>
      <c r="AG35" s="106"/>
      <c r="AH35" s="106"/>
      <c r="AI35" s="106"/>
      <c r="AJ35" s="167"/>
    </row>
    <row r="36" spans="1:36" ht="15" customHeight="1">
      <c r="A36" s="45"/>
      <c r="B36" s="277" t="s">
        <v>462</v>
      </c>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32"/>
      <c r="AE36" s="334"/>
      <c r="AF36" s="335"/>
      <c r="AG36" s="335"/>
      <c r="AH36" s="335"/>
      <c r="AI36" s="336"/>
      <c r="AJ36" s="168">
        <f>IF(AE36="",-3,IF(AE36="NON",-3,0))</f>
        <v>-3</v>
      </c>
    </row>
    <row r="37" spans="1:36" ht="4.9000000000000004" customHeight="1">
      <c r="A37" s="45"/>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55"/>
      <c r="AF37" s="55"/>
      <c r="AG37" s="55"/>
      <c r="AH37" s="55"/>
      <c r="AI37" s="55"/>
      <c r="AJ37" s="167"/>
    </row>
    <row r="38" spans="1:36" ht="14.45" customHeight="1">
      <c r="A38" s="45"/>
      <c r="B38" s="449" t="s">
        <v>792</v>
      </c>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79"/>
      <c r="AD38" s="79"/>
      <c r="AE38" s="79"/>
      <c r="AF38" s="79"/>
      <c r="AG38" s="79"/>
      <c r="AH38" s="79"/>
      <c r="AI38" s="79"/>
      <c r="AJ38" s="167"/>
    </row>
    <row r="39" spans="1:36">
      <c r="A39" s="45"/>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79"/>
      <c r="AD39" s="79"/>
      <c r="AE39" s="79"/>
      <c r="AF39" s="79"/>
      <c r="AG39" s="79"/>
      <c r="AH39" s="79"/>
      <c r="AI39" s="79"/>
      <c r="AJ39" s="167"/>
    </row>
    <row r="40" spans="1:36" ht="5.45" customHeight="1">
      <c r="A40" s="45"/>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167"/>
    </row>
    <row r="41" spans="1:36" ht="27.6" customHeight="1">
      <c r="A41" s="45"/>
      <c r="B41" s="450"/>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168">
        <f>IF(AE36="",-6,IF(AE36="OUI",0,IF(B41="",-6,0)))</f>
        <v>-6</v>
      </c>
    </row>
    <row r="42" spans="1:36" ht="9" customHeight="1">
      <c r="A42" s="4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67"/>
    </row>
    <row r="43" spans="1:36" ht="30" customHeight="1">
      <c r="A43" s="45"/>
      <c r="B43" s="277" t="s">
        <v>867</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32"/>
      <c r="AE43" s="334"/>
      <c r="AF43" s="335"/>
      <c r="AG43" s="335"/>
      <c r="AH43" s="335"/>
      <c r="AI43" s="336"/>
      <c r="AJ43" s="168">
        <f>IF(AE43="",-3,IF(AE43="NON",-3,0))</f>
        <v>-3</v>
      </c>
    </row>
    <row r="44" spans="1:36" ht="4.9000000000000004" customHeight="1">
      <c r="A44" s="45"/>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55"/>
      <c r="AF44" s="55"/>
      <c r="AG44" s="55"/>
      <c r="AH44" s="55"/>
      <c r="AI44" s="55"/>
      <c r="AJ44" s="167"/>
    </row>
    <row r="45" spans="1:36" ht="30" customHeight="1">
      <c r="A45" s="45"/>
      <c r="B45" s="467" t="s">
        <v>793</v>
      </c>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99"/>
      <c r="AE45" s="79"/>
      <c r="AF45" s="79"/>
      <c r="AG45" s="79"/>
      <c r="AH45" s="79"/>
      <c r="AI45" s="79"/>
      <c r="AJ45" s="167"/>
    </row>
    <row r="46" spans="1:36" ht="4.9000000000000004" customHeight="1">
      <c r="A46" s="45"/>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167"/>
    </row>
    <row r="47" spans="1:36" ht="27.6" customHeight="1">
      <c r="A47" s="45"/>
      <c r="B47" s="450"/>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168">
        <f>IF(AE43="",-6,IF(AE43="OUI",0,IF(B47="",-6,0)))</f>
        <v>-6</v>
      </c>
    </row>
    <row r="48" spans="1:36" ht="5.45" customHeight="1">
      <c r="A48" s="4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67"/>
    </row>
    <row r="49" spans="1:37">
      <c r="A49" s="45"/>
      <c r="B49" s="424" t="s">
        <v>694</v>
      </c>
      <c r="C49" s="424"/>
      <c r="D49" s="424"/>
      <c r="E49" s="424"/>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99"/>
      <c r="AE49" s="334"/>
      <c r="AF49" s="335"/>
      <c r="AG49" s="335"/>
      <c r="AH49" s="335"/>
      <c r="AI49" s="336"/>
      <c r="AJ49" s="167">
        <f>IF(AE49="",-4,IF(AE49="NON",-4,0))</f>
        <v>-4</v>
      </c>
    </row>
    <row r="50" spans="1:37" ht="4.9000000000000004" customHeight="1">
      <c r="A50" s="45"/>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167"/>
    </row>
    <row r="51" spans="1:37" ht="14.45" customHeight="1">
      <c r="A51" s="45"/>
      <c r="B51" s="424" t="s">
        <v>695</v>
      </c>
      <c r="C51" s="424"/>
      <c r="D51" s="424"/>
      <c r="E51" s="424"/>
      <c r="F51" s="424"/>
      <c r="G51" s="424"/>
      <c r="H51" s="424"/>
      <c r="I51" s="424"/>
      <c r="J51" s="424"/>
      <c r="K51" s="424"/>
      <c r="L51" s="424"/>
      <c r="M51" s="424"/>
      <c r="N51" s="109"/>
      <c r="O51" s="109"/>
      <c r="P51" s="109"/>
      <c r="Q51" s="109"/>
      <c r="R51" s="109"/>
      <c r="S51" s="109"/>
      <c r="T51" s="109"/>
      <c r="U51" s="109"/>
      <c r="V51" s="109"/>
      <c r="W51" s="109"/>
      <c r="X51" s="109"/>
      <c r="Y51" s="109"/>
      <c r="Z51" s="109"/>
      <c r="AA51" s="109"/>
      <c r="AB51" s="109"/>
      <c r="AC51" s="109"/>
      <c r="AD51" s="109"/>
      <c r="AE51" s="464"/>
      <c r="AF51" s="465"/>
      <c r="AG51" s="109"/>
      <c r="AH51" s="109" t="s">
        <v>696</v>
      </c>
      <c r="AI51" s="109"/>
      <c r="AJ51" s="168">
        <f>IF(AE49="",-2,IF(AE49="NON",-2,IF(AE51="",-2,0)))</f>
        <v>-2</v>
      </c>
    </row>
    <row r="52" spans="1:37" ht="4.9000000000000004" customHeight="1">
      <c r="A52" s="45"/>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67"/>
    </row>
    <row r="53" spans="1:37">
      <c r="A53" s="45"/>
      <c r="B53" s="424" t="s">
        <v>693</v>
      </c>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99"/>
      <c r="AE53" s="334"/>
      <c r="AF53" s="335"/>
      <c r="AG53" s="335"/>
      <c r="AH53" s="335"/>
      <c r="AI53" s="336"/>
      <c r="AJ53" s="167">
        <f>IF(AE53="",-4,IF(AE53="NON",-4,0))</f>
        <v>-4</v>
      </c>
    </row>
    <row r="54" spans="1:37" ht="4.9000000000000004" customHeight="1">
      <c r="A54" s="45"/>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167"/>
    </row>
    <row r="55" spans="1:37">
      <c r="A55" s="45"/>
      <c r="B55" s="424" t="s">
        <v>796</v>
      </c>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61"/>
      <c r="AF55" s="462"/>
      <c r="AG55" s="462"/>
      <c r="AH55" s="462"/>
      <c r="AI55" s="463"/>
      <c r="AJ55" s="168">
        <f>IF(AE53="",-2,IF(AE53="NON",-2,IF(AE55="",-2,0)))</f>
        <v>-2</v>
      </c>
      <c r="AK55" s="175"/>
    </row>
    <row r="56" spans="1:37" ht="5.45" customHeight="1">
      <c r="A56" s="45"/>
      <c r="B56" s="429"/>
      <c r="C56" s="429"/>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29"/>
      <c r="AD56" s="429"/>
      <c r="AE56" s="429"/>
      <c r="AF56" s="429"/>
      <c r="AG56" s="429"/>
      <c r="AH56" s="429"/>
      <c r="AI56" s="429"/>
      <c r="AJ56" s="167"/>
      <c r="AK56" s="172"/>
    </row>
    <row r="57" spans="1:37">
      <c r="A57" s="45"/>
      <c r="B57" s="454" t="s">
        <v>161</v>
      </c>
      <c r="C57" s="455"/>
      <c r="D57" s="455"/>
      <c r="E57" s="455"/>
      <c r="F57" s="455"/>
      <c r="G57" s="455"/>
      <c r="H57" s="455"/>
      <c r="I57" s="455"/>
      <c r="J57" s="455"/>
      <c r="K57" s="455"/>
      <c r="L57" s="455"/>
      <c r="M57" s="455"/>
      <c r="N57" s="455"/>
      <c r="O57" s="455"/>
      <c r="P57" s="455"/>
      <c r="Q57" s="455"/>
      <c r="R57" s="455"/>
      <c r="S57" s="455"/>
      <c r="T57" s="455"/>
      <c r="U57" s="455"/>
      <c r="V57" s="455"/>
      <c r="W57" s="455"/>
      <c r="X57" s="455"/>
      <c r="Y57" s="455"/>
      <c r="Z57" s="455"/>
      <c r="AA57" s="455"/>
      <c r="AB57" s="455"/>
      <c r="AC57" s="456"/>
      <c r="AD57" s="107"/>
      <c r="AE57" s="457" t="s">
        <v>8</v>
      </c>
      <c r="AF57" s="458"/>
      <c r="AG57" s="108"/>
      <c r="AH57" s="459" t="s">
        <v>9</v>
      </c>
      <c r="AI57" s="460"/>
      <c r="AJ57" s="167"/>
      <c r="AK57" s="172"/>
    </row>
    <row r="58" spans="1:37" ht="15.6" customHeight="1">
      <c r="A58" s="45"/>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8"/>
      <c r="AF58" s="108"/>
      <c r="AG58" s="108"/>
      <c r="AH58" s="22"/>
      <c r="AI58" s="22"/>
      <c r="AJ58" s="167"/>
      <c r="AK58" s="172"/>
    </row>
    <row r="59" spans="1:37">
      <c r="A59" s="45"/>
      <c r="B59" s="277" t="s">
        <v>697</v>
      </c>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32"/>
      <c r="AE59" s="334"/>
      <c r="AF59" s="335"/>
      <c r="AG59" s="335"/>
      <c r="AH59" s="335"/>
      <c r="AI59" s="336"/>
      <c r="AJ59" s="167">
        <f>IF(AE59="",-6,IF(AE59="NON",-6,0))</f>
        <v>-6</v>
      </c>
      <c r="AK59" s="172"/>
    </row>
    <row r="60" spans="1:37" ht="4.9000000000000004" customHeight="1">
      <c r="A60" s="45"/>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167"/>
      <c r="AK60" s="172"/>
    </row>
    <row r="61" spans="1:37">
      <c r="A61" s="45"/>
      <c r="B61" s="277" t="s">
        <v>698</v>
      </c>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32"/>
      <c r="AE61" s="461"/>
      <c r="AF61" s="463"/>
      <c r="AG61" s="45"/>
      <c r="AH61" s="469" t="s">
        <v>699</v>
      </c>
      <c r="AI61" s="469"/>
      <c r="AJ61" s="168">
        <f>IF(AE59="",-3,IF(AE59="NON",-3,IF(AE61="",-3,0)))</f>
        <v>-3</v>
      </c>
      <c r="AK61" s="175"/>
    </row>
    <row r="62" spans="1:37" ht="4.9000000000000004" customHeight="1">
      <c r="A62" s="45"/>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167"/>
    </row>
    <row r="63" spans="1:37" ht="30" customHeight="1">
      <c r="A63" s="45"/>
      <c r="B63" s="424" t="s">
        <v>700</v>
      </c>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99"/>
      <c r="AE63" s="334"/>
      <c r="AF63" s="335"/>
      <c r="AG63" s="335"/>
      <c r="AH63" s="335"/>
      <c r="AI63" s="336"/>
      <c r="AJ63" s="167">
        <f>IF(AE63="",-6,IF(AE63="NON",-6,0))</f>
        <v>-6</v>
      </c>
    </row>
    <row r="64" spans="1:37" ht="4.9000000000000004" customHeight="1">
      <c r="A64" s="45"/>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167"/>
    </row>
    <row r="65" spans="1:36">
      <c r="A65" s="45"/>
      <c r="B65" s="260" t="s">
        <v>701</v>
      </c>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45"/>
      <c r="AE65" s="461"/>
      <c r="AF65" s="463"/>
      <c r="AG65" s="45"/>
      <c r="AH65" s="45"/>
      <c r="AI65" s="45"/>
      <c r="AJ65" s="168">
        <f>IF(AE63="",-3,IF(AE63="NON",-3,IF(AE65="",-3,0)))</f>
        <v>-3</v>
      </c>
    </row>
    <row r="66" spans="1:36" ht="4.9000000000000004" customHeight="1">
      <c r="A66" s="45"/>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167"/>
    </row>
    <row r="67" spans="1:36">
      <c r="A67" s="45"/>
      <c r="B67" s="429" t="s">
        <v>463</v>
      </c>
      <c r="C67" s="429"/>
      <c r="D67" s="429"/>
      <c r="E67" s="429"/>
      <c r="F67" s="429"/>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D67" s="79"/>
      <c r="AE67" s="334"/>
      <c r="AF67" s="335"/>
      <c r="AG67" s="335"/>
      <c r="AH67" s="335"/>
      <c r="AI67" s="336"/>
      <c r="AJ67" s="167">
        <f>IF(AE67="",-7,IF(AE67="NON",-7,0))</f>
        <v>-7</v>
      </c>
    </row>
    <row r="68" spans="1:36" ht="5.45" customHeight="1">
      <c r="A68" s="45"/>
      <c r="B68" s="468"/>
      <c r="C68" s="468"/>
      <c r="D68" s="468"/>
      <c r="E68" s="468"/>
      <c r="F68" s="468"/>
      <c r="G68" s="468"/>
      <c r="H68" s="468"/>
      <c r="I68" s="468"/>
      <c r="J68" s="468"/>
      <c r="K68" s="468"/>
      <c r="L68" s="468"/>
      <c r="M68" s="468"/>
      <c r="N68" s="468"/>
      <c r="O68" s="468"/>
      <c r="P68" s="468"/>
      <c r="Q68" s="468"/>
      <c r="R68" s="468"/>
      <c r="S68" s="468"/>
      <c r="T68" s="468"/>
      <c r="U68" s="468"/>
      <c r="V68" s="468"/>
      <c r="W68" s="468"/>
      <c r="X68" s="468"/>
      <c r="Y68" s="468"/>
      <c r="Z68" s="468"/>
      <c r="AA68" s="468"/>
      <c r="AB68" s="468"/>
      <c r="AC68" s="468"/>
      <c r="AD68" s="468"/>
      <c r="AE68" s="468"/>
      <c r="AF68" s="468"/>
      <c r="AG68" s="468"/>
      <c r="AH68" s="468"/>
      <c r="AI68" s="468"/>
      <c r="AJ68" s="167"/>
    </row>
    <row r="69" spans="1:36" ht="15" customHeight="1">
      <c r="A69" s="45"/>
      <c r="B69" s="454" t="s">
        <v>163</v>
      </c>
      <c r="C69" s="455"/>
      <c r="D69" s="455"/>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6"/>
      <c r="AD69" s="107"/>
      <c r="AE69" s="451" t="s">
        <v>8</v>
      </c>
      <c r="AF69" s="452"/>
      <c r="AG69" s="106"/>
      <c r="AH69" s="451" t="s">
        <v>9</v>
      </c>
      <c r="AI69" s="452"/>
      <c r="AJ69" s="167"/>
    </row>
    <row r="70" spans="1:36" ht="6" customHeight="1">
      <c r="A70" s="45"/>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6"/>
      <c r="AF70" s="106"/>
      <c r="AG70" s="106"/>
      <c r="AH70" s="106"/>
      <c r="AI70" s="106"/>
      <c r="AJ70" s="167"/>
    </row>
    <row r="71" spans="1:36">
      <c r="A71" s="45"/>
      <c r="B71" s="429" t="s">
        <v>643</v>
      </c>
      <c r="C71" s="429"/>
      <c r="D71" s="429"/>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429"/>
      <c r="AD71" s="79"/>
      <c r="AE71" s="446"/>
      <c r="AF71" s="447"/>
      <c r="AG71" s="447"/>
      <c r="AH71" s="447"/>
      <c r="AI71" s="448"/>
      <c r="AJ71" s="167">
        <f>IF(AE71="",-4,IF(AE71="NON",-4,0))</f>
        <v>-4</v>
      </c>
    </row>
    <row r="72" spans="1:36" ht="4.9000000000000004" customHeight="1">
      <c r="A72" s="45"/>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167"/>
    </row>
    <row r="73" spans="1:36">
      <c r="A73" s="45"/>
      <c r="B73" s="444" t="s">
        <v>794</v>
      </c>
      <c r="C73" s="429"/>
      <c r="D73" s="429"/>
      <c r="E73" s="429"/>
      <c r="F73" s="429"/>
      <c r="G73" s="429"/>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167"/>
    </row>
    <row r="74" spans="1:36" ht="3" customHeight="1">
      <c r="A74" s="45"/>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167"/>
    </row>
    <row r="75" spans="1:36" ht="27.6" customHeight="1">
      <c r="A75" s="45"/>
      <c r="B75" s="442"/>
      <c r="C75" s="442"/>
      <c r="D75" s="442"/>
      <c r="E75" s="442"/>
      <c r="F75" s="442"/>
      <c r="G75" s="442"/>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168">
        <f>IF(AE71="",-3,IF(AE71="OUI",0,IF(B75="",-3,0)))</f>
        <v>-3</v>
      </c>
    </row>
    <row r="76" spans="1:36" ht="6" customHeight="1">
      <c r="A76" s="45"/>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167"/>
    </row>
    <row r="77" spans="1:36" ht="30" customHeight="1">
      <c r="A77" s="45"/>
      <c r="B77" s="424" t="s">
        <v>676</v>
      </c>
      <c r="C77" s="424"/>
      <c r="D77" s="424"/>
      <c r="E77" s="424"/>
      <c r="F77" s="424"/>
      <c r="G77" s="424"/>
      <c r="H77" s="424"/>
      <c r="I77" s="424"/>
      <c r="J77" s="424"/>
      <c r="K77" s="424"/>
      <c r="L77" s="424"/>
      <c r="M77" s="424"/>
      <c r="N77" s="424"/>
      <c r="O77" s="424"/>
      <c r="P77" s="424"/>
      <c r="Q77" s="424"/>
      <c r="R77" s="424"/>
      <c r="S77" s="424"/>
      <c r="T77" s="424"/>
      <c r="U77" s="424"/>
      <c r="V77" s="424"/>
      <c r="W77" s="424"/>
      <c r="X77" s="424"/>
      <c r="Y77" s="424"/>
      <c r="Z77" s="424"/>
      <c r="AA77" s="424"/>
      <c r="AB77" s="424"/>
      <c r="AC77" s="424"/>
      <c r="AD77" s="99"/>
      <c r="AE77" s="446"/>
      <c r="AF77" s="447"/>
      <c r="AG77" s="447"/>
      <c r="AH77" s="447"/>
      <c r="AI77" s="448"/>
      <c r="AJ77" s="167">
        <f>IF(AE77="",-9,IF(AE77="NON",-9,0))</f>
        <v>-9</v>
      </c>
    </row>
    <row r="78" spans="1:36" ht="15.75" customHeight="1">
      <c r="A78" s="45"/>
      <c r="B78" s="277" t="s">
        <v>644</v>
      </c>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32"/>
      <c r="AE78" s="32"/>
      <c r="AF78" s="32"/>
      <c r="AG78" s="32"/>
      <c r="AH78" s="32"/>
      <c r="AI78" s="32"/>
      <c r="AJ78" s="167"/>
    </row>
    <row r="79" spans="1:36" ht="3" customHeight="1">
      <c r="A79" s="45"/>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167"/>
    </row>
    <row r="80" spans="1:36" ht="27.6" customHeight="1">
      <c r="A80" s="45"/>
      <c r="B80" s="445"/>
      <c r="C80" s="445"/>
      <c r="D80" s="445"/>
      <c r="E80" s="445"/>
      <c r="F80" s="445"/>
      <c r="G80" s="445"/>
      <c r="H80" s="445"/>
      <c r="I80" s="445"/>
      <c r="J80" s="445"/>
      <c r="K80" s="445"/>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5"/>
      <c r="AJ80" s="168">
        <f>IF(AE77="",-3,IF(AE77="NON",-3,IF(B80="",-3,0)))</f>
        <v>-3</v>
      </c>
    </row>
    <row r="81" spans="1:36" ht="6" customHeight="1">
      <c r="A81" s="45"/>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167"/>
    </row>
    <row r="82" spans="1:36">
      <c r="A82" s="45"/>
      <c r="B82" s="429" t="s">
        <v>162</v>
      </c>
      <c r="C82" s="429"/>
      <c r="D82" s="429"/>
      <c r="E82" s="429"/>
      <c r="F82" s="429"/>
      <c r="G82" s="429"/>
      <c r="H82" s="429"/>
      <c r="I82" s="429"/>
      <c r="J82" s="429"/>
      <c r="K82" s="429"/>
      <c r="L82" s="429"/>
      <c r="M82" s="429"/>
      <c r="N82" s="429"/>
      <c r="O82" s="429"/>
      <c r="P82" s="429"/>
      <c r="Q82" s="429"/>
      <c r="R82" s="429"/>
      <c r="S82" s="429"/>
      <c r="T82" s="429"/>
      <c r="U82" s="429"/>
      <c r="V82" s="429"/>
      <c r="W82" s="79"/>
      <c r="X82" s="466" t="s">
        <v>795</v>
      </c>
      <c r="Y82" s="429"/>
      <c r="Z82" s="429"/>
      <c r="AA82" s="429"/>
      <c r="AB82" s="429"/>
      <c r="AC82" s="79"/>
      <c r="AD82" s="79"/>
      <c r="AE82" s="334"/>
      <c r="AF82" s="335"/>
      <c r="AG82" s="335"/>
      <c r="AH82" s="335"/>
      <c r="AI82" s="336"/>
      <c r="AJ82" s="178">
        <f>IF(AE82="OUI",5,0)</f>
        <v>0</v>
      </c>
    </row>
    <row r="83" spans="1:36" ht="4.9000000000000004" customHeight="1">
      <c r="A83" s="45"/>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55"/>
      <c r="AF83" s="55"/>
      <c r="AG83" s="55"/>
      <c r="AH83" s="55"/>
      <c r="AI83" s="55"/>
      <c r="AJ83" s="178"/>
    </row>
    <row r="84" spans="1:36">
      <c r="A84" s="45"/>
      <c r="B84" s="429" t="s">
        <v>457</v>
      </c>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9"/>
      <c r="AA84" s="429"/>
      <c r="AB84" s="429"/>
      <c r="AC84" s="429"/>
      <c r="AD84" s="79"/>
      <c r="AE84" s="334"/>
      <c r="AF84" s="335"/>
      <c r="AG84" s="335"/>
      <c r="AH84" s="335"/>
      <c r="AI84" s="336"/>
      <c r="AJ84" s="178">
        <f>IF(AE84="OUI",25,0)</f>
        <v>0</v>
      </c>
    </row>
    <row r="85" spans="1:36" ht="4.9000000000000004" customHeight="1">
      <c r="A85" s="45"/>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55"/>
      <c r="AF85" s="55"/>
      <c r="AG85" s="55"/>
      <c r="AH85" s="55"/>
      <c r="AI85" s="55"/>
      <c r="AJ85" s="178"/>
    </row>
    <row r="86" spans="1:36">
      <c r="A86" s="45"/>
      <c r="B86" s="429" t="s">
        <v>797</v>
      </c>
      <c r="C86" s="429"/>
      <c r="D86" s="429"/>
      <c r="E86" s="429"/>
      <c r="F86" s="429"/>
      <c r="G86" s="429"/>
      <c r="H86" s="429"/>
      <c r="I86" s="429"/>
      <c r="J86" s="429"/>
      <c r="K86" s="429"/>
      <c r="L86" s="429"/>
      <c r="M86" s="429"/>
      <c r="N86" s="429"/>
      <c r="O86" s="429"/>
      <c r="P86" s="429"/>
      <c r="Q86" s="429"/>
      <c r="R86" s="429"/>
      <c r="S86" s="429"/>
      <c r="T86" s="429"/>
      <c r="U86" s="429"/>
      <c r="V86" s="429"/>
      <c r="W86" s="429"/>
      <c r="X86" s="429"/>
      <c r="Y86" s="429"/>
      <c r="Z86" s="429"/>
      <c r="AA86" s="429"/>
      <c r="AB86" s="429"/>
      <c r="AC86" s="79"/>
      <c r="AD86" s="79"/>
      <c r="AE86" s="334"/>
      <c r="AF86" s="335"/>
      <c r="AG86" s="335"/>
      <c r="AH86" s="335"/>
      <c r="AI86" s="336"/>
      <c r="AJ86" s="178">
        <f>IF(AE86="OUI",5,0)</f>
        <v>0</v>
      </c>
    </row>
    <row r="87" spans="1:36" ht="4.9000000000000004" customHeight="1">
      <c r="A87" s="45"/>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55"/>
      <c r="AF87" s="55"/>
      <c r="AG87" s="55"/>
      <c r="AH87" s="55"/>
      <c r="AI87" s="55"/>
      <c r="AJ87" s="167"/>
    </row>
    <row r="88" spans="1:36" ht="16.899999999999999" customHeight="1">
      <c r="A88" s="45"/>
      <c r="B88" s="443" t="s">
        <v>798</v>
      </c>
      <c r="C88" s="443"/>
      <c r="D88" s="443"/>
      <c r="E88" s="443"/>
      <c r="F88" s="443"/>
      <c r="G88" s="443"/>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167"/>
    </row>
    <row r="89" spans="1:36" ht="27.6" customHeight="1">
      <c r="A89" s="45"/>
      <c r="B89" s="442"/>
      <c r="C89" s="442"/>
      <c r="D89" s="442"/>
      <c r="E89" s="442"/>
      <c r="F89" s="442"/>
      <c r="G89" s="442"/>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167"/>
    </row>
    <row r="90" spans="1:36" ht="16.899999999999999" customHeight="1">
      <c r="A90" s="45"/>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167">
        <f>SUM(AJ13:AJ86)</f>
        <v>-100</v>
      </c>
    </row>
  </sheetData>
  <sheetProtection algorithmName="SHA-512" hashValue="FJFZlU7b7ZYciXMfHR+/qGFYpxNe2+yDE8cXE7zdH8Ea1yEbu1idgSw1EsspImOzZu5BGJ5EfQYPx7Z2AL320g==" saltValue="BidmuFzQCud/tJiS4Vm5fw==" spinCount="100000" sheet="1" selectLockedCells="1"/>
  <mergeCells count="78">
    <mergeCell ref="AH69:AI69"/>
    <mergeCell ref="AE28:AI28"/>
    <mergeCell ref="B69:AC69"/>
    <mergeCell ref="AE69:AF69"/>
    <mergeCell ref="AE49:AI49"/>
    <mergeCell ref="AE53:AI53"/>
    <mergeCell ref="AE59:AI59"/>
    <mergeCell ref="AE63:AI63"/>
    <mergeCell ref="AE67:AI67"/>
    <mergeCell ref="B68:AI68"/>
    <mergeCell ref="B53:AC53"/>
    <mergeCell ref="B56:AI56"/>
    <mergeCell ref="AH61:AI61"/>
    <mergeCell ref="B34:AC34"/>
    <mergeCell ref="AE43:AI43"/>
    <mergeCell ref="B47:AI47"/>
    <mergeCell ref="B55:AD55"/>
    <mergeCell ref="B45:AC45"/>
    <mergeCell ref="B59:AC59"/>
    <mergeCell ref="B49:AC49"/>
    <mergeCell ref="B43:AC43"/>
    <mergeCell ref="B82:V82"/>
    <mergeCell ref="X82:AB82"/>
    <mergeCell ref="B67:AC67"/>
    <mergeCell ref="B63:AC63"/>
    <mergeCell ref="AE61:AF61"/>
    <mergeCell ref="B61:AC61"/>
    <mergeCell ref="B65:AC65"/>
    <mergeCell ref="AE65:AF65"/>
    <mergeCell ref="B78:AC78"/>
    <mergeCell ref="B17:AI17"/>
    <mergeCell ref="B15:AI15"/>
    <mergeCell ref="B9:AI9"/>
    <mergeCell ref="AE11:AF11"/>
    <mergeCell ref="B57:AC57"/>
    <mergeCell ref="AE57:AF57"/>
    <mergeCell ref="AH57:AI57"/>
    <mergeCell ref="AH11:AI11"/>
    <mergeCell ref="B11:AC11"/>
    <mergeCell ref="B13:AC13"/>
    <mergeCell ref="AE13:AI13"/>
    <mergeCell ref="B16:AI16"/>
    <mergeCell ref="AE30:AI30"/>
    <mergeCell ref="B51:M51"/>
    <mergeCell ref="AE55:AI55"/>
    <mergeCell ref="AE51:AF51"/>
    <mergeCell ref="AE19:AI19"/>
    <mergeCell ref="B21:AB22"/>
    <mergeCell ref="B41:AI41"/>
    <mergeCell ref="B28:AC28"/>
    <mergeCell ref="B24:AI24"/>
    <mergeCell ref="B31:AB31"/>
    <mergeCell ref="B38:AB39"/>
    <mergeCell ref="B36:AC36"/>
    <mergeCell ref="AE34:AF34"/>
    <mergeCell ref="AH34:AI34"/>
    <mergeCell ref="AE36:AI36"/>
    <mergeCell ref="B33:AI33"/>
    <mergeCell ref="B30:AC30"/>
    <mergeCell ref="B32:AI32"/>
    <mergeCell ref="B26:AC26"/>
    <mergeCell ref="AE26:AI26"/>
    <mergeCell ref="E4:Z4"/>
    <mergeCell ref="B86:AB86"/>
    <mergeCell ref="B89:AI89"/>
    <mergeCell ref="B88:AI88"/>
    <mergeCell ref="AE86:AI86"/>
    <mergeCell ref="B19:AC19"/>
    <mergeCell ref="B84:AC84"/>
    <mergeCell ref="B71:AC71"/>
    <mergeCell ref="B73:AI73"/>
    <mergeCell ref="B75:AI75"/>
    <mergeCell ref="B77:AC77"/>
    <mergeCell ref="B80:AI80"/>
    <mergeCell ref="AE84:AI84"/>
    <mergeCell ref="AE71:AI71"/>
    <mergeCell ref="AE77:AI77"/>
    <mergeCell ref="AE82:AI82"/>
  </mergeCells>
  <conditionalFormatting sqref="B80">
    <cfRule type="expression" dxfId="164" priority="22">
      <formula>AE77=""</formula>
    </cfRule>
    <cfRule type="expression" dxfId="163" priority="66">
      <formula>AE77="NON"</formula>
    </cfRule>
  </conditionalFormatting>
  <conditionalFormatting sqref="B15:H15 B21:H22 B45:H45">
    <cfRule type="expression" dxfId="162" priority="64">
      <formula>AE13="OUI"</formula>
    </cfRule>
    <cfRule type="expression" dxfId="161" priority="78">
      <formula>AE13="NON"</formula>
    </cfRule>
  </conditionalFormatting>
  <conditionalFormatting sqref="B17:H17 B47:H47">
    <cfRule type="expression" dxfId="160" priority="62">
      <formula>AE13=""</formula>
    </cfRule>
    <cfRule type="expression" dxfId="159" priority="79">
      <formula>AE13="OUI"</formula>
    </cfRule>
  </conditionalFormatting>
  <conditionalFormatting sqref="B24:H24">
    <cfRule type="expression" dxfId="158" priority="61">
      <formula>AE19=""</formula>
    </cfRule>
    <cfRule type="expression" dxfId="157" priority="77">
      <formula>AE19="OUI"</formula>
    </cfRule>
  </conditionalFormatting>
  <conditionalFormatting sqref="B31:H31">
    <cfRule type="expression" dxfId="156" priority="59">
      <formula>AE30="NON"</formula>
    </cfRule>
    <cfRule type="expression" dxfId="155" priority="74">
      <formula>AE30="OUI"</formula>
    </cfRule>
  </conditionalFormatting>
  <conditionalFormatting sqref="B32:H32">
    <cfRule type="expression" dxfId="154" priority="60">
      <formula>AE30=""</formula>
    </cfRule>
    <cfRule type="expression" dxfId="153" priority="75">
      <formula>AE30="NON"</formula>
    </cfRule>
  </conditionalFormatting>
  <conditionalFormatting sqref="B38:H38">
    <cfRule type="expression" dxfId="152" priority="73">
      <formula>AE36="NON"</formula>
    </cfRule>
  </conditionalFormatting>
  <conditionalFormatting sqref="B38:H39">
    <cfRule type="expression" dxfId="151" priority="57">
      <formula>AE36="OUI"</formula>
    </cfRule>
  </conditionalFormatting>
  <conditionalFormatting sqref="B41:H41">
    <cfRule type="expression" dxfId="150" priority="58">
      <formula>AE36=""</formula>
    </cfRule>
    <cfRule type="expression" dxfId="149" priority="72">
      <formula>AE36="OUI"</formula>
    </cfRule>
  </conditionalFormatting>
  <conditionalFormatting sqref="B51:H51 B61:H61 B65:H65">
    <cfRule type="expression" dxfId="148" priority="52">
      <formula>AE49="NON"</formula>
    </cfRule>
    <cfRule type="expression" dxfId="147" priority="53">
      <formula>AE49="OUI"</formula>
    </cfRule>
    <cfRule type="expression" dxfId="146" priority="54">
      <formula>AE49=""</formula>
    </cfRule>
  </conditionalFormatting>
  <conditionalFormatting sqref="B55:H55">
    <cfRule type="expression" dxfId="145" priority="41">
      <formula>AE53="OUI"</formula>
    </cfRule>
    <cfRule type="expression" dxfId="144" priority="43">
      <formula>AE53="NON"</formula>
    </cfRule>
    <cfRule type="expression" dxfId="143" priority="45">
      <formula>AE53=""</formula>
    </cfRule>
  </conditionalFormatting>
  <conditionalFormatting sqref="B73:H73">
    <cfRule type="expression" dxfId="142" priority="26">
      <formula>AE71=""</formula>
    </cfRule>
    <cfRule type="expression" dxfId="141" priority="67">
      <formula>AE71="NON"</formula>
    </cfRule>
  </conditionalFormatting>
  <conditionalFormatting sqref="B75:H75">
    <cfRule type="expression" dxfId="140" priority="25">
      <formula>AE71=""</formula>
    </cfRule>
    <cfRule type="expression" dxfId="139" priority="68">
      <formula>AE71="OUI"</formula>
    </cfRule>
  </conditionalFormatting>
  <conditionalFormatting sqref="B78:H78">
    <cfRule type="expression" dxfId="138" priority="23">
      <formula>AE77="NON"</formula>
    </cfRule>
    <cfRule type="expression" dxfId="137" priority="24">
      <formula>AE77=""</formula>
    </cfRule>
    <cfRule type="expression" dxfId="136" priority="65">
      <formula>AE77="OUI"</formula>
    </cfRule>
  </conditionalFormatting>
  <conditionalFormatting sqref="B84:H84">
    <cfRule type="expression" dxfId="135" priority="301">
      <formula>AE82="NON"</formula>
    </cfRule>
    <cfRule type="expression" dxfId="134" priority="302">
      <formula>AE82=""</formula>
    </cfRule>
  </conditionalFormatting>
  <conditionalFormatting sqref="B88:H88">
    <cfRule type="expression" dxfId="133" priority="1">
      <formula>AE86="NON"</formula>
    </cfRule>
    <cfRule type="expression" dxfId="132" priority="15">
      <formula>AE86=""</formula>
    </cfRule>
    <cfRule type="expression" dxfId="131" priority="16">
      <formula>AE86="OUI"</formula>
    </cfRule>
  </conditionalFormatting>
  <conditionalFormatting sqref="B89:H89">
    <cfRule type="expression" dxfId="130" priority="5">
      <formula>AE86="OUI"</formula>
    </cfRule>
    <cfRule type="expression" dxfId="129" priority="6">
      <formula>AE86=""</formula>
    </cfRule>
    <cfRule type="expression" dxfId="128" priority="7">
      <formula>AE86="NON"</formula>
    </cfRule>
  </conditionalFormatting>
  <conditionalFormatting sqref="I15 I21:I22 I45">
    <cfRule type="expression" dxfId="127" priority="194">
      <formula>#REF!="OUI"</formula>
    </cfRule>
    <cfRule type="expression" dxfId="126" priority="195">
      <formula>#REF!="NON"</formula>
    </cfRule>
  </conditionalFormatting>
  <conditionalFormatting sqref="I17 I47">
    <cfRule type="expression" dxfId="125" priority="188">
      <formula>#REF!=""</formula>
    </cfRule>
    <cfRule type="expression" dxfId="124" priority="189">
      <formula>#REF!="OUI"</formula>
    </cfRule>
  </conditionalFormatting>
  <conditionalFormatting sqref="I24">
    <cfRule type="expression" dxfId="123" priority="200">
      <formula>#REF!=""</formula>
    </cfRule>
    <cfRule type="expression" dxfId="122" priority="201">
      <formula>#REF!="OUI"</formula>
    </cfRule>
  </conditionalFormatting>
  <conditionalFormatting sqref="I31">
    <cfRule type="expression" dxfId="121" priority="218">
      <formula>#REF!="NON"</formula>
    </cfRule>
    <cfRule type="expression" dxfId="120" priority="219">
      <formula>#REF!="OUI"</formula>
    </cfRule>
  </conditionalFormatting>
  <conditionalFormatting sqref="I32">
    <cfRule type="expression" dxfId="119" priority="212">
      <formula>#REF!=""</formula>
    </cfRule>
    <cfRule type="expression" dxfId="118" priority="213">
      <formula>#REF!="NON"</formula>
    </cfRule>
  </conditionalFormatting>
  <conditionalFormatting sqref="I38">
    <cfRule type="expression" dxfId="117" priority="222">
      <formula>#REF!="NON"</formula>
    </cfRule>
  </conditionalFormatting>
  <conditionalFormatting sqref="I38:I39">
    <cfRule type="expression" dxfId="116" priority="264">
      <formula>#REF!="OUI"</formula>
    </cfRule>
  </conditionalFormatting>
  <conditionalFormatting sqref="I41">
    <cfRule type="expression" dxfId="115" priority="227">
      <formula>#REF!=""</formula>
    </cfRule>
    <cfRule type="expression" dxfId="114" priority="228">
      <formula>#REF!="OUI"</formula>
    </cfRule>
  </conditionalFormatting>
  <conditionalFormatting sqref="I51 I61 I65">
    <cfRule type="expression" dxfId="113" priority="271">
      <formula>#REF!="NON"</formula>
    </cfRule>
    <cfRule type="expression" dxfId="112" priority="272">
      <formula>#REF!="OUI"</formula>
    </cfRule>
    <cfRule type="expression" dxfId="111" priority="273">
      <formula>#REF!=""</formula>
    </cfRule>
  </conditionalFormatting>
  <conditionalFormatting sqref="I55">
    <cfRule type="expression" dxfId="110" priority="280">
      <formula>#REF!="OUI"</formula>
    </cfRule>
    <cfRule type="expression" dxfId="109" priority="281">
      <formula>#REF!="NON"</formula>
    </cfRule>
    <cfRule type="expression" dxfId="108" priority="282">
      <formula>#REF!=""</formula>
    </cfRule>
  </conditionalFormatting>
  <conditionalFormatting sqref="I73">
    <cfRule type="expression" dxfId="107" priority="251">
      <formula>#REF!=""</formula>
    </cfRule>
    <cfRule type="expression" dxfId="106" priority="252">
      <formula>#REF!="NON"</formula>
    </cfRule>
  </conditionalFormatting>
  <conditionalFormatting sqref="I75">
    <cfRule type="expression" dxfId="105" priority="245">
      <formula>#REF!=""</formula>
    </cfRule>
    <cfRule type="expression" dxfId="104" priority="246">
      <formula>#REF!="OUI"</formula>
    </cfRule>
  </conditionalFormatting>
  <conditionalFormatting sqref="I78">
    <cfRule type="expression" dxfId="103" priority="259">
      <formula>#REF!="NON"</formula>
    </cfRule>
    <cfRule type="expression" dxfId="102" priority="260">
      <formula>#REF!=""</formula>
    </cfRule>
    <cfRule type="expression" dxfId="101" priority="261">
      <formula>#REF!="OUI"</formula>
    </cfRule>
  </conditionalFormatting>
  <conditionalFormatting sqref="I84">
    <cfRule type="expression" dxfId="100" priority="305">
      <formula>#REF!="NON"</formula>
    </cfRule>
    <cfRule type="expression" dxfId="99" priority="306">
      <formula>#REF!=""</formula>
    </cfRule>
  </conditionalFormatting>
  <conditionalFormatting sqref="I88">
    <cfRule type="expression" dxfId="98" priority="313">
      <formula>#REF!="NON"</formula>
    </cfRule>
    <cfRule type="expression" dxfId="97" priority="314">
      <formula>#REF!=""</formula>
    </cfRule>
    <cfRule type="expression" dxfId="96" priority="315">
      <formula>#REF!="OUI"</formula>
    </cfRule>
  </conditionalFormatting>
  <conditionalFormatting sqref="I89">
    <cfRule type="expression" dxfId="95" priority="322">
      <formula>#REF!="OUI"</formula>
    </cfRule>
    <cfRule type="expression" dxfId="94" priority="323">
      <formula>#REF!=""</formula>
    </cfRule>
    <cfRule type="expression" dxfId="93" priority="324">
      <formula>#REF!="NON"</formula>
    </cfRule>
  </conditionalFormatting>
  <conditionalFormatting sqref="J51:M51 J61:AC61 J65:AC65">
    <cfRule type="expression" dxfId="92" priority="268">
      <formula>AL49="NON"</formula>
    </cfRule>
    <cfRule type="expression" dxfId="91" priority="269">
      <formula>AL49="OUI"</formula>
    </cfRule>
    <cfRule type="expression" dxfId="90" priority="270">
      <formula>AL49=""</formula>
    </cfRule>
  </conditionalFormatting>
  <conditionalFormatting sqref="J31:AB31">
    <cfRule type="expression" dxfId="89" priority="216">
      <formula>AL30="NON"</formula>
    </cfRule>
    <cfRule type="expression" dxfId="88" priority="217">
      <formula>AL30="OUI"</formula>
    </cfRule>
  </conditionalFormatting>
  <conditionalFormatting sqref="J38:AB38">
    <cfRule type="expression" dxfId="87" priority="221">
      <formula>AL36="NON"</formula>
    </cfRule>
  </conditionalFormatting>
  <conditionalFormatting sqref="J38:AB39">
    <cfRule type="expression" dxfId="86" priority="263">
      <formula>AL36="OUI"</formula>
    </cfRule>
  </conditionalFormatting>
  <conditionalFormatting sqref="J78:AC78">
    <cfRule type="expression" dxfId="85" priority="256">
      <formula>AL77="NON"</formula>
    </cfRule>
    <cfRule type="expression" dxfId="84" priority="257">
      <formula>AL77=""</formula>
    </cfRule>
    <cfRule type="expression" dxfId="83" priority="258">
      <formula>AL77="OUI"</formula>
    </cfRule>
  </conditionalFormatting>
  <conditionalFormatting sqref="J84:AC84 AC86">
    <cfRule type="expression" dxfId="82" priority="19">
      <formula>AL82="NON"</formula>
    </cfRule>
    <cfRule type="expression" dxfId="81" priority="21">
      <formula>AL82=""</formula>
    </cfRule>
  </conditionalFormatting>
  <conditionalFormatting sqref="J55:AD55">
    <cfRule type="expression" dxfId="80" priority="277">
      <formula>AL53="OUI"</formula>
    </cfRule>
    <cfRule type="expression" dxfId="79" priority="278">
      <formula>AL53="NON"</formula>
    </cfRule>
    <cfRule type="expression" dxfId="78" priority="279">
      <formula>AL53=""</formula>
    </cfRule>
  </conditionalFormatting>
  <conditionalFormatting sqref="J15:AI15 J21:AB22 J45:AC45">
    <cfRule type="expression" dxfId="77" priority="192">
      <formula>AL13="OUI"</formula>
    </cfRule>
    <cfRule type="expression" dxfId="76" priority="193">
      <formula>AL13="NON"</formula>
    </cfRule>
  </conditionalFormatting>
  <conditionalFormatting sqref="J17:AI17 J47:AI47">
    <cfRule type="expression" dxfId="75" priority="186">
      <formula>AL13=""</formula>
    </cfRule>
    <cfRule type="expression" dxfId="74" priority="187">
      <formula>AL13="OUI"</formula>
    </cfRule>
  </conditionalFormatting>
  <conditionalFormatting sqref="J24:AI24">
    <cfRule type="expression" dxfId="73" priority="198">
      <formula>AL19=""</formula>
    </cfRule>
    <cfRule type="expression" dxfId="72" priority="199">
      <formula>AL19="OUI"</formula>
    </cfRule>
  </conditionalFormatting>
  <conditionalFormatting sqref="J32:AI32">
    <cfRule type="expression" dxfId="71" priority="210">
      <formula>AL30=""</formula>
    </cfRule>
    <cfRule type="expression" dxfId="70" priority="211">
      <formula>AL30="NON"</formula>
    </cfRule>
  </conditionalFormatting>
  <conditionalFormatting sqref="J41:AI41">
    <cfRule type="expression" dxfId="69" priority="225">
      <formula>AL36=""</formula>
    </cfRule>
    <cfRule type="expression" dxfId="68" priority="226">
      <formula>AL36="OUI"</formula>
    </cfRule>
  </conditionalFormatting>
  <conditionalFormatting sqref="J73:AI73">
    <cfRule type="expression" dxfId="67" priority="249">
      <formula>AL71=""</formula>
    </cfRule>
    <cfRule type="expression" dxfId="66" priority="250">
      <formula>AL71="NON"</formula>
    </cfRule>
  </conditionalFormatting>
  <conditionalFormatting sqref="J75:AI75">
    <cfRule type="expression" dxfId="65" priority="243">
      <formula>AL71=""</formula>
    </cfRule>
    <cfRule type="expression" dxfId="64" priority="244">
      <formula>AL71="OUI"</formula>
    </cfRule>
  </conditionalFormatting>
  <conditionalFormatting sqref="J88:AI88">
    <cfRule type="expression" dxfId="63" priority="310">
      <formula>AL86="NON"</formula>
    </cfRule>
    <cfRule type="expression" dxfId="62" priority="311">
      <formula>AL86=""</formula>
    </cfRule>
    <cfRule type="expression" dxfId="61" priority="312">
      <formula>AL86="OUI"</formula>
    </cfRule>
  </conditionalFormatting>
  <conditionalFormatting sqref="J89:AI89">
    <cfRule type="expression" dxfId="60" priority="319">
      <formula>AL86="OUI"</formula>
    </cfRule>
    <cfRule type="expression" dxfId="59" priority="320">
      <formula>AL86=""</formula>
    </cfRule>
    <cfRule type="expression" dxfId="58" priority="321">
      <formula>AL86="NON"</formula>
    </cfRule>
  </conditionalFormatting>
  <conditionalFormatting sqref="AE51:AF51">
    <cfRule type="expression" dxfId="57" priority="48">
      <formula>AE49="NON"</formula>
    </cfRule>
    <cfRule type="expression" dxfId="56" priority="49">
      <formula>AE49=""</formula>
    </cfRule>
  </conditionalFormatting>
  <conditionalFormatting sqref="AE61:AF61">
    <cfRule type="expression" dxfId="55" priority="34">
      <formula>AE59="NON"</formula>
    </cfRule>
    <cfRule type="expression" dxfId="54" priority="35">
      <formula>AE59="OUI"</formula>
    </cfRule>
    <cfRule type="expression" dxfId="53" priority="39">
      <formula>AE59=""</formula>
    </cfRule>
  </conditionalFormatting>
  <conditionalFormatting sqref="AE65:AF65">
    <cfRule type="expression" dxfId="52" priority="27">
      <formula>AE63="NON"</formula>
    </cfRule>
    <cfRule type="expression" dxfId="51" priority="28">
      <formula>AE63=""</formula>
    </cfRule>
  </conditionalFormatting>
  <conditionalFormatting sqref="AE55:AI55">
    <cfRule type="expression" dxfId="50" priority="42">
      <formula>AE53="NON"</formula>
    </cfRule>
    <cfRule type="expression" dxfId="49" priority="44">
      <formula>AE53=""</formula>
    </cfRule>
  </conditionalFormatting>
  <conditionalFormatting sqref="AE84:AI84">
    <cfRule type="expression" dxfId="48" priority="18">
      <formula>AE82="NON"</formula>
    </cfRule>
    <cfRule type="expression" dxfId="47" priority="20">
      <formula>AE82=""</formula>
    </cfRule>
  </conditionalFormatting>
  <conditionalFormatting sqref="AH51">
    <cfRule type="expression" dxfId="46" priority="46">
      <formula>AE49="OUI"</formula>
    </cfRule>
    <cfRule type="expression" dxfId="45" priority="47">
      <formula>AE49="NON"</formula>
    </cfRule>
    <cfRule type="expression" dxfId="44" priority="50">
      <formula>AE49=""</formula>
    </cfRule>
  </conditionalFormatting>
  <conditionalFormatting sqref="AH61:AI61">
    <cfRule type="expression" dxfId="43" priority="32">
      <formula>AE59="NON"</formula>
    </cfRule>
    <cfRule type="expression" dxfId="42" priority="33">
      <formula>AE59="OUI"</formula>
    </cfRule>
    <cfRule type="expression" dxfId="41" priority="38">
      <formula>AE59=""</formula>
    </cfRule>
  </conditionalFormatting>
  <dataValidations count="6">
    <dataValidation type="list" allowBlank="1" showInputMessage="1" showErrorMessage="1" sqref="AE87:AI87 AE37:AI37 AE20:AI20 AE83:AI83 AE85:AI85 AE23:AI23 AE29:AI29 AE14:AI14 AE44:AI44 AE27:AI27" xr:uid="{00000000-0002-0000-0500-000000000000}">
      <formula1>"0,1"</formula1>
    </dataValidation>
    <dataValidation type="list" allowBlank="1" showInputMessage="1" showErrorMessage="1" sqref="AE13 AE19 AE71 AE28 AE30 AE36 AE82 AE43 AE77 AE49 AE53 AE59 AE63 AE67 AE84 AE86 AE26" xr:uid="{00000000-0002-0000-0500-000001000000}">
      <formula1>"OUI,NON"</formula1>
    </dataValidation>
    <dataValidation type="whole" allowBlank="1" showInputMessage="1" showErrorMessage="1" sqref="AE55:AI55" xr:uid="{00000000-0002-0000-0500-000002000000}">
      <formula1>1</formula1>
      <formula2>999999999</formula2>
    </dataValidation>
    <dataValidation type="whole" allowBlank="1" showInputMessage="1" showErrorMessage="1" sqref="AE51:AF51" xr:uid="{00000000-0002-0000-0500-000003000000}">
      <formula1>0</formula1>
      <formula2>100</formula2>
    </dataValidation>
    <dataValidation type="whole" allowBlank="1" showInputMessage="1" showErrorMessage="1" sqref="AE65:AF65" xr:uid="{00000000-0002-0000-0500-000004000000}">
      <formula1>1</formula1>
      <formula2>365</formula2>
    </dataValidation>
    <dataValidation type="whole" operator="greaterThan" allowBlank="1" showInputMessage="1" showErrorMessage="1" sqref="AE61:AF61" xr:uid="{00000000-0002-0000-0500-000005000000}">
      <formula1>0</formula1>
    </dataValidation>
  </dataValidations>
  <hyperlinks>
    <hyperlink ref="X82" r:id="rId1" xr:uid="{00000000-0004-0000-0500-000000000000}"/>
  </hyperlinks>
  <printOptions horizontalCentered="1"/>
  <pageMargins left="0.23622047244094491" right="0.23622047244094491" top="0.43307086614173229" bottom="0.19685039370078741" header="0.19685039370078741" footer="0.19685039370078741"/>
  <pageSetup paperSize="9" scale="89" orientation="portrait" r:id="rId2"/>
  <headerFooter>
    <oddHeader>&amp;RDA_ACH_IF_05 Revision B</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2"/>
  <dimension ref="A1:AL57"/>
  <sheetViews>
    <sheetView showGridLines="0" showRowColHeaders="0" zoomScaleNormal="100" zoomScaleSheetLayoutView="125" workbookViewId="0">
      <selection activeCell="AE13" sqref="AE13:AI13"/>
    </sheetView>
  </sheetViews>
  <sheetFormatPr baseColWidth="10" defaultColWidth="11.42578125" defaultRowHeight="15"/>
  <cols>
    <col min="1" max="1" width="0.85546875" style="57" customWidth="1"/>
    <col min="2" max="29" width="2.85546875" style="57" customWidth="1"/>
    <col min="30" max="30" width="2.140625" style="57" customWidth="1"/>
    <col min="31" max="32" width="2.85546875" style="57" customWidth="1"/>
    <col min="33" max="33" width="1.140625" style="57" customWidth="1"/>
    <col min="34" max="35" width="2.85546875" style="57" customWidth="1"/>
    <col min="36" max="36" width="0.85546875" style="169" customWidth="1"/>
    <col min="37" max="37" width="11.42578125" style="172"/>
  </cols>
  <sheetData>
    <row r="1" spans="1:37" ht="15.75" thickBo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167"/>
    </row>
    <row r="2" spans="1:37">
      <c r="A2" s="45"/>
      <c r="B2" s="223" t="s">
        <v>771</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9"/>
      <c r="AJ2" s="167"/>
    </row>
    <row r="3" spans="1:37">
      <c r="A3" s="45"/>
      <c r="B3" s="60"/>
      <c r="AI3" s="61"/>
      <c r="AJ3" s="167"/>
    </row>
    <row r="4" spans="1:37" ht="15.75">
      <c r="A4" s="45"/>
      <c r="B4" s="60"/>
      <c r="L4" s="233" t="s">
        <v>886</v>
      </c>
      <c r="AI4" s="61"/>
      <c r="AJ4" s="167"/>
    </row>
    <row r="5" spans="1:37">
      <c r="A5" s="45"/>
      <c r="B5" s="60"/>
      <c r="AI5" s="61"/>
      <c r="AJ5" s="167"/>
    </row>
    <row r="6" spans="1:37" ht="15.75" thickBot="1">
      <c r="A6" s="45"/>
      <c r="B6" s="62"/>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4"/>
      <c r="AJ6" s="167"/>
    </row>
    <row r="7" spans="1:37">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167"/>
    </row>
    <row r="8" spans="1:37">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167"/>
    </row>
    <row r="9" spans="1:37" ht="15.75">
      <c r="A9" s="45"/>
      <c r="B9" s="431" t="s">
        <v>675</v>
      </c>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167"/>
    </row>
    <row r="10" spans="1:37" ht="7.9" customHeight="1">
      <c r="A10" s="45"/>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167"/>
    </row>
    <row r="11" spans="1:37" ht="15.75">
      <c r="A11" s="45"/>
      <c r="B11" s="478" t="s">
        <v>677</v>
      </c>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117"/>
      <c r="AE11" s="478" t="s">
        <v>8</v>
      </c>
      <c r="AF11" s="478"/>
      <c r="AG11" s="117"/>
      <c r="AH11" s="478" t="s">
        <v>9</v>
      </c>
      <c r="AI11" s="479"/>
      <c r="AJ11" s="167"/>
    </row>
    <row r="12" spans="1:37" ht="7.15" customHeight="1">
      <c r="A12" s="45"/>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94"/>
      <c r="AJ12" s="167"/>
    </row>
    <row r="13" spans="1:37" s="6" customFormat="1" ht="25.9" customHeight="1">
      <c r="A13" s="118"/>
      <c r="B13" s="424" t="s">
        <v>702</v>
      </c>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81"/>
      <c r="AE13" s="334"/>
      <c r="AF13" s="335"/>
      <c r="AG13" s="335"/>
      <c r="AH13" s="335"/>
      <c r="AI13" s="336"/>
      <c r="AJ13" s="167">
        <f>IF(AE13="",-10,IF(AE13="NON",-10,0))</f>
        <v>-10</v>
      </c>
      <c r="AK13" s="173"/>
    </row>
    <row r="14" spans="1:37" ht="16.5">
      <c r="A14" s="28"/>
      <c r="B14" s="424" t="s">
        <v>644</v>
      </c>
      <c r="C14" s="424"/>
      <c r="D14" s="424"/>
      <c r="E14" s="424"/>
      <c r="F14" s="424"/>
      <c r="G14" s="424"/>
      <c r="H14" s="99"/>
      <c r="I14" s="99"/>
      <c r="J14" s="99"/>
      <c r="K14" s="99"/>
      <c r="L14" s="99"/>
      <c r="M14" s="99"/>
      <c r="N14" s="99"/>
      <c r="O14" s="99"/>
      <c r="P14" s="99"/>
      <c r="Q14" s="99"/>
      <c r="R14" s="99"/>
      <c r="S14" s="99"/>
      <c r="T14" s="99"/>
      <c r="U14" s="99"/>
      <c r="V14" s="99"/>
      <c r="W14" s="99"/>
      <c r="X14" s="99"/>
      <c r="Y14" s="99"/>
      <c r="Z14" s="99"/>
      <c r="AA14" s="99"/>
      <c r="AB14" s="99"/>
      <c r="AC14" s="99"/>
      <c r="AD14" s="99"/>
      <c r="AE14" s="55"/>
      <c r="AF14" s="55"/>
      <c r="AG14" s="55"/>
      <c r="AH14" s="55"/>
      <c r="AI14" s="55"/>
      <c r="AJ14" s="167"/>
    </row>
    <row r="15" spans="1:37" ht="30" customHeight="1">
      <c r="A15" s="28"/>
      <c r="B15" s="480"/>
      <c r="C15" s="480"/>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167"/>
    </row>
    <row r="16" spans="1:37" ht="8.4499999999999993" customHeight="1">
      <c r="A16" s="28"/>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167"/>
    </row>
    <row r="17" spans="1:38" ht="15" customHeight="1">
      <c r="A17" s="28"/>
      <c r="B17" s="424" t="s">
        <v>645</v>
      </c>
      <c r="C17" s="424"/>
      <c r="D17" s="424"/>
      <c r="E17" s="424"/>
      <c r="F17" s="424"/>
      <c r="G17" s="424"/>
      <c r="H17" s="424"/>
      <c r="I17" s="424"/>
      <c r="J17" s="424"/>
      <c r="K17" s="424"/>
      <c r="L17" s="424"/>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167"/>
      <c r="AK17" s="176"/>
    </row>
    <row r="18" spans="1:38" ht="30" customHeight="1">
      <c r="A18" s="28"/>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177">
        <f>IF(B18="",-10,0)</f>
        <v>-10</v>
      </c>
      <c r="AK18" s="176"/>
      <c r="AL18" s="6"/>
    </row>
    <row r="19" spans="1:38" ht="10.9" customHeight="1">
      <c r="A19" s="28"/>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167"/>
    </row>
    <row r="20" spans="1:38" ht="16.5">
      <c r="A20" s="28"/>
      <c r="B20" s="424" t="s">
        <v>703</v>
      </c>
      <c r="C20" s="424"/>
      <c r="D20" s="424"/>
      <c r="E20" s="424"/>
      <c r="F20" s="424"/>
      <c r="G20" s="424"/>
      <c r="H20" s="424"/>
      <c r="I20" s="424"/>
      <c r="J20" s="424"/>
      <c r="K20" s="424"/>
      <c r="L20" s="424"/>
      <c r="M20" s="424"/>
      <c r="N20" s="424"/>
      <c r="O20" s="424"/>
      <c r="P20" s="424"/>
      <c r="Q20" s="424"/>
      <c r="R20" s="424"/>
      <c r="S20" s="424"/>
      <c r="T20" s="424"/>
      <c r="U20" s="424"/>
      <c r="V20" s="424"/>
      <c r="W20" s="424"/>
      <c r="X20" s="424"/>
      <c r="Y20" s="424"/>
      <c r="Z20" s="424"/>
      <c r="AA20" s="424"/>
      <c r="AB20" s="424"/>
      <c r="AC20" s="424"/>
      <c r="AD20" s="99"/>
      <c r="AE20" s="334"/>
      <c r="AF20" s="335"/>
      <c r="AG20" s="335"/>
      <c r="AH20" s="335"/>
      <c r="AI20" s="336"/>
      <c r="AJ20" s="167">
        <f>IF(AE20="",-10,IF(AE20="NON",-10,0))</f>
        <v>-10</v>
      </c>
      <c r="AL20" s="6"/>
    </row>
    <row r="21" spans="1:38" ht="16.5">
      <c r="A21" s="28"/>
      <c r="B21" s="424" t="s">
        <v>704</v>
      </c>
      <c r="C21" s="424"/>
      <c r="D21" s="424"/>
      <c r="E21" s="424"/>
      <c r="F21" s="424"/>
      <c r="G21" s="424"/>
      <c r="H21" s="424"/>
      <c r="I21" s="424"/>
      <c r="J21" s="424"/>
      <c r="K21" s="424"/>
      <c r="L21" s="424"/>
      <c r="M21" s="424"/>
      <c r="N21" s="424"/>
      <c r="O21" s="424"/>
      <c r="P21" s="424"/>
      <c r="Q21" s="424"/>
      <c r="R21" s="424"/>
      <c r="S21" s="99"/>
      <c r="T21" s="99"/>
      <c r="U21" s="99"/>
      <c r="V21" s="99"/>
      <c r="W21" s="99"/>
      <c r="X21" s="99"/>
      <c r="Y21" s="99"/>
      <c r="Z21" s="99"/>
      <c r="AA21" s="99"/>
      <c r="AB21" s="99"/>
      <c r="AC21" s="99"/>
      <c r="AD21" s="99"/>
      <c r="AE21" s="55"/>
      <c r="AF21" s="55"/>
      <c r="AG21" s="55"/>
      <c r="AH21" s="55"/>
      <c r="AI21" s="55"/>
      <c r="AJ21" s="167"/>
    </row>
    <row r="22" spans="1:38" ht="30" customHeight="1">
      <c r="A22" s="28"/>
      <c r="B22" s="470"/>
      <c r="C22" s="471"/>
      <c r="D22" s="471"/>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471"/>
      <c r="AG22" s="471"/>
      <c r="AH22" s="471"/>
      <c r="AI22" s="472"/>
      <c r="AJ22" s="167"/>
      <c r="AL22" s="6"/>
    </row>
    <row r="23" spans="1:38" ht="8.4499999999999993"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167"/>
    </row>
    <row r="24" spans="1:38" ht="15.75">
      <c r="A24" s="45"/>
      <c r="B24" s="477" t="s">
        <v>164</v>
      </c>
      <c r="C24" s="477"/>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167"/>
    </row>
    <row r="25" spans="1:38" ht="7.9" customHeight="1">
      <c r="A25" s="45"/>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167"/>
    </row>
    <row r="26" spans="1:38" ht="15" customHeight="1">
      <c r="A26" s="45"/>
      <c r="B26" s="473" t="s">
        <v>165</v>
      </c>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5"/>
      <c r="AD26" s="117"/>
      <c r="AE26" s="473" t="s">
        <v>8</v>
      </c>
      <c r="AF26" s="475"/>
      <c r="AG26" s="117"/>
      <c r="AH26" s="473" t="s">
        <v>9</v>
      </c>
      <c r="AI26" s="476"/>
      <c r="AJ26" s="167"/>
    </row>
    <row r="27" spans="1:38" ht="8.4499999999999993" customHeight="1">
      <c r="A27" s="45"/>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94"/>
      <c r="AJ27" s="167"/>
    </row>
    <row r="28" spans="1:38">
      <c r="A28" s="45"/>
      <c r="B28" s="424" t="s">
        <v>647</v>
      </c>
      <c r="C28" s="424"/>
      <c r="D28" s="424"/>
      <c r="E28" s="424"/>
      <c r="F28" s="424"/>
      <c r="G28" s="424"/>
      <c r="H28" s="424"/>
      <c r="I28" s="424"/>
      <c r="J28" s="424"/>
      <c r="K28" s="424"/>
      <c r="L28" s="424"/>
      <c r="M28" s="424"/>
      <c r="N28" s="424"/>
      <c r="O28" s="424"/>
      <c r="P28" s="424"/>
      <c r="Q28" s="424"/>
      <c r="R28" s="424"/>
      <c r="S28" s="424"/>
      <c r="T28" s="424"/>
      <c r="U28" s="424"/>
      <c r="V28" s="424"/>
      <c r="W28" s="424"/>
      <c r="X28" s="424"/>
      <c r="Y28" s="424"/>
      <c r="Z28" s="424"/>
      <c r="AA28" s="424"/>
      <c r="AB28" s="424"/>
      <c r="AC28" s="424"/>
      <c r="AD28" s="99"/>
      <c r="AE28" s="334"/>
      <c r="AF28" s="335"/>
      <c r="AG28" s="335"/>
      <c r="AH28" s="335"/>
      <c r="AI28" s="336"/>
      <c r="AJ28" s="167">
        <f>IF(AE28="",-13,IF(AE28="NON",-13,0))</f>
        <v>-13</v>
      </c>
      <c r="AL28" s="6"/>
    </row>
    <row r="29" spans="1:38" ht="3.6" customHeight="1">
      <c r="A29" s="45"/>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55"/>
      <c r="AF29" s="55"/>
      <c r="AG29" s="55"/>
      <c r="AH29" s="55"/>
      <c r="AI29" s="55"/>
      <c r="AJ29" s="167"/>
    </row>
    <row r="30" spans="1:38" ht="16.5">
      <c r="A30" s="28"/>
      <c r="B30" s="424" t="s">
        <v>646</v>
      </c>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99"/>
      <c r="AE30" s="334"/>
      <c r="AF30" s="335"/>
      <c r="AG30" s="335"/>
      <c r="AH30" s="335"/>
      <c r="AI30" s="336"/>
      <c r="AJ30" s="167">
        <f>IF(AE28="OUI",0,IF(AE30="",-3,IF(AE30="NON",-3,0)))</f>
        <v>-3</v>
      </c>
      <c r="AL30" s="6"/>
    </row>
    <row r="31" spans="1:38" ht="3.6" customHeight="1">
      <c r="A31" s="28"/>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55"/>
      <c r="AF31" s="55"/>
      <c r="AG31" s="55"/>
      <c r="AH31" s="55"/>
      <c r="AI31" s="55"/>
      <c r="AJ31" s="167"/>
    </row>
    <row r="32" spans="1:38" ht="27" customHeight="1">
      <c r="A32" s="28"/>
      <c r="B32" s="424" t="s">
        <v>650</v>
      </c>
      <c r="C32" s="424"/>
      <c r="D32" s="424"/>
      <c r="E32" s="424"/>
      <c r="F32" s="424"/>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99"/>
      <c r="AE32" s="334"/>
      <c r="AF32" s="335"/>
      <c r="AG32" s="335"/>
      <c r="AH32" s="335"/>
      <c r="AI32" s="336"/>
      <c r="AJ32" s="167">
        <f>IF(AE32="",-13,IF(AE32="NON",-13,0))</f>
        <v>-13</v>
      </c>
      <c r="AL32" s="6"/>
    </row>
    <row r="33" spans="1:38" ht="3.6" customHeight="1">
      <c r="A33" s="28"/>
      <c r="B33" s="99"/>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55"/>
      <c r="AF33" s="55"/>
      <c r="AG33" s="55"/>
      <c r="AH33" s="55"/>
      <c r="AI33" s="55"/>
      <c r="AJ33" s="167"/>
    </row>
    <row r="34" spans="1:38" ht="16.5">
      <c r="A34" s="28"/>
      <c r="B34" s="424" t="s">
        <v>646</v>
      </c>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99"/>
      <c r="AE34" s="334"/>
      <c r="AF34" s="335"/>
      <c r="AG34" s="335"/>
      <c r="AH34" s="335"/>
      <c r="AI34" s="336"/>
      <c r="AJ34" s="167">
        <f>IF(AE32="OUI",0,IF(AE34="",-3,IF(AE34="NON",-3,0)))</f>
        <v>-3</v>
      </c>
      <c r="AL34" s="6"/>
    </row>
    <row r="35" spans="1:38" ht="3.6" customHeight="1">
      <c r="A35" s="28"/>
      <c r="B35" s="99"/>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55"/>
      <c r="AF35" s="55"/>
      <c r="AG35" s="55"/>
      <c r="AH35" s="55"/>
      <c r="AI35" s="55"/>
      <c r="AJ35" s="167"/>
    </row>
    <row r="36" spans="1:38" ht="16.5">
      <c r="A36" s="28"/>
      <c r="B36" s="424" t="s">
        <v>651</v>
      </c>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99"/>
      <c r="AE36" s="334"/>
      <c r="AF36" s="335"/>
      <c r="AG36" s="335"/>
      <c r="AH36" s="335"/>
      <c r="AI36" s="336"/>
      <c r="AJ36" s="167">
        <f>IF(AE36="",-5,IF(AE36="NON",-5,0))</f>
        <v>-5</v>
      </c>
      <c r="AL36" s="6"/>
    </row>
    <row r="37" spans="1:38" ht="3.6" customHeight="1">
      <c r="A37" s="28"/>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55"/>
      <c r="AF37" s="55"/>
      <c r="AG37" s="55"/>
      <c r="AH37" s="55"/>
      <c r="AI37" s="55"/>
      <c r="AJ37" s="167"/>
    </row>
    <row r="38" spans="1:38" ht="16.5">
      <c r="A38" s="28"/>
      <c r="B38" s="424" t="s">
        <v>646</v>
      </c>
      <c r="C38" s="424"/>
      <c r="D38" s="424"/>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99"/>
      <c r="AE38" s="334"/>
      <c r="AF38" s="335"/>
      <c r="AG38" s="335"/>
      <c r="AH38" s="335"/>
      <c r="AI38" s="336"/>
      <c r="AJ38" s="167">
        <f>IF(AE38="OUI",0,IF(AE36="",-3,IF(AE36="NON",-3,0)))</f>
        <v>-3</v>
      </c>
      <c r="AL38" s="6"/>
    </row>
    <row r="39" spans="1:38" ht="6.6" customHeight="1">
      <c r="A39" s="28"/>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119"/>
      <c r="AF39" s="119"/>
      <c r="AG39" s="55"/>
      <c r="AH39" s="119"/>
      <c r="AI39" s="119"/>
      <c r="AJ39" s="167"/>
    </row>
    <row r="40" spans="1:38" ht="26.45" customHeight="1">
      <c r="A40" s="28"/>
      <c r="B40" s="424" t="s">
        <v>648</v>
      </c>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81"/>
      <c r="AE40" s="334"/>
      <c r="AF40" s="335"/>
      <c r="AG40" s="335"/>
      <c r="AH40" s="335"/>
      <c r="AI40" s="336"/>
      <c r="AJ40" s="167">
        <f>IF(AE40="",-5,IF(AE40="NON",-5,0))</f>
        <v>-5</v>
      </c>
      <c r="AL40" s="6"/>
    </row>
    <row r="41" spans="1:38" ht="7.15" customHeight="1">
      <c r="A41" s="28"/>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55"/>
      <c r="AF41" s="55"/>
      <c r="AG41" s="55"/>
      <c r="AH41" s="55"/>
      <c r="AI41" s="55"/>
      <c r="AJ41" s="167"/>
    </row>
    <row r="42" spans="1:38" ht="33" customHeight="1">
      <c r="A42" s="28"/>
      <c r="B42" s="424" t="s">
        <v>734</v>
      </c>
      <c r="C42" s="424"/>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99"/>
      <c r="AE42" s="334"/>
      <c r="AF42" s="335"/>
      <c r="AG42" s="335"/>
      <c r="AH42" s="335"/>
      <c r="AI42" s="336"/>
      <c r="AJ42" s="167">
        <f>IF(AE42="",-15,IF(AE42="NON",-15,0))</f>
        <v>-15</v>
      </c>
      <c r="AL42" s="6"/>
    </row>
    <row r="43" spans="1:38" ht="7.15" customHeight="1">
      <c r="A43" s="28"/>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55"/>
      <c r="AF43" s="55"/>
      <c r="AG43" s="55"/>
      <c r="AH43" s="55"/>
      <c r="AI43" s="55"/>
      <c r="AJ43" s="167"/>
    </row>
    <row r="44" spans="1:38" ht="16.5">
      <c r="A44" s="28"/>
      <c r="B44" s="424" t="s">
        <v>649</v>
      </c>
      <c r="C44" s="424"/>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109"/>
      <c r="AD44" s="109"/>
      <c r="AE44" s="482"/>
      <c r="AF44" s="483"/>
      <c r="AG44" s="109"/>
      <c r="AH44" s="484" t="s">
        <v>699</v>
      </c>
      <c r="AI44" s="484"/>
      <c r="AJ44" s="167">
        <f>IF(AE44="",-5,IF(AE44&gt;10,-5,0))</f>
        <v>-5</v>
      </c>
      <c r="AL44" s="6"/>
    </row>
    <row r="45" spans="1:38">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167"/>
    </row>
    <row r="46" spans="1:38" ht="15.75">
      <c r="A46" s="45"/>
      <c r="B46" s="415" t="s">
        <v>634</v>
      </c>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7"/>
      <c r="AJ46" s="167"/>
    </row>
    <row r="47" spans="1:38" ht="7.9" customHeight="1">
      <c r="A47" s="45"/>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167"/>
    </row>
    <row r="48" spans="1:38" ht="15.75">
      <c r="A48" s="45"/>
      <c r="B48" s="473" t="s">
        <v>635</v>
      </c>
      <c r="C48" s="474"/>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5"/>
      <c r="AD48" s="117"/>
      <c r="AE48" s="473" t="s">
        <v>8</v>
      </c>
      <c r="AF48" s="475"/>
      <c r="AG48" s="117"/>
      <c r="AH48" s="473" t="s">
        <v>9</v>
      </c>
      <c r="AI48" s="476"/>
      <c r="AJ48" s="167"/>
    </row>
    <row r="49" spans="1:38" ht="6.6" customHeight="1">
      <c r="A49" s="45"/>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94"/>
      <c r="AJ49" s="167"/>
    </row>
    <row r="50" spans="1:38" ht="17.25" customHeight="1">
      <c r="A50" s="45"/>
      <c r="B50" s="429" t="s">
        <v>779</v>
      </c>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79"/>
      <c r="AE50" s="334"/>
      <c r="AF50" s="335"/>
      <c r="AG50" s="335"/>
      <c r="AH50" s="335"/>
      <c r="AI50" s="336"/>
      <c r="AJ50" s="167">
        <f>IF(AE50="",-5,IF(AE50="NON",-5,0))</f>
        <v>-5</v>
      </c>
      <c r="AL50" s="6"/>
    </row>
    <row r="51" spans="1:38" ht="7.15" customHeight="1">
      <c r="A51" s="28"/>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55"/>
      <c r="AF51" s="55"/>
      <c r="AG51" s="55"/>
      <c r="AH51" s="55"/>
      <c r="AI51" s="55"/>
      <c r="AJ51" s="167"/>
    </row>
    <row r="52" spans="1:38" ht="30" customHeight="1">
      <c r="A52" s="28"/>
      <c r="B52" s="470"/>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471"/>
      <c r="AH52" s="471"/>
      <c r="AI52" s="472"/>
      <c r="AJ52" s="167"/>
    </row>
    <row r="53" spans="1:38" ht="18" customHeight="1">
      <c r="A53" s="28"/>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167">
        <f>SUM(AJ13:AJ52)</f>
        <v>-100</v>
      </c>
    </row>
    <row r="57" spans="1:38" ht="30" customHeight="1"/>
  </sheetData>
  <sheetProtection algorithmName="SHA-512" hashValue="WkRODyz8CwUlYWVq7Sh6kFthykHwa355V69m+/AMDk7bYRe6PCsiJ2I/1dbMWcpTTEMD+ZLDrrjTqGzG2qvl7g==" saltValue="Wt1+aitgnoh8DIQq3pM0Wg==" spinCount="100000" sheet="1" selectLockedCells="1"/>
  <mergeCells count="44">
    <mergeCell ref="B36:AC36"/>
    <mergeCell ref="B46:AI46"/>
    <mergeCell ref="B48:AC48"/>
    <mergeCell ref="AE48:AF48"/>
    <mergeCell ref="AH48:AI48"/>
    <mergeCell ref="B44:AB44"/>
    <mergeCell ref="AE44:AF44"/>
    <mergeCell ref="AH44:AI44"/>
    <mergeCell ref="B40:AD40"/>
    <mergeCell ref="AE36:AI36"/>
    <mergeCell ref="B9:AI9"/>
    <mergeCell ref="B22:AI22"/>
    <mergeCell ref="B24:AI24"/>
    <mergeCell ref="B11:AC11"/>
    <mergeCell ref="AE11:AF11"/>
    <mergeCell ref="AH11:AI11"/>
    <mergeCell ref="B17:AI17"/>
    <mergeCell ref="B18:AI18"/>
    <mergeCell ref="B20:AC20"/>
    <mergeCell ref="B13:AD13"/>
    <mergeCell ref="B14:G14"/>
    <mergeCell ref="B15:AI15"/>
    <mergeCell ref="AE13:AI13"/>
    <mergeCell ref="AE20:AI20"/>
    <mergeCell ref="B34:AC34"/>
    <mergeCell ref="B21:R21"/>
    <mergeCell ref="B32:AC32"/>
    <mergeCell ref="B26:AC26"/>
    <mergeCell ref="AE26:AF26"/>
    <mergeCell ref="B30:AC30"/>
    <mergeCell ref="B28:AC28"/>
    <mergeCell ref="AE28:AI28"/>
    <mergeCell ref="AE30:AI30"/>
    <mergeCell ref="AE32:AI32"/>
    <mergeCell ref="AH26:AI26"/>
    <mergeCell ref="AE34:AI34"/>
    <mergeCell ref="B52:AI52"/>
    <mergeCell ref="B38:AC38"/>
    <mergeCell ref="B42:AC42"/>
    <mergeCell ref="B50:AC50"/>
    <mergeCell ref="AE50:AI50"/>
    <mergeCell ref="AE38:AI38"/>
    <mergeCell ref="AE40:AI40"/>
    <mergeCell ref="AE42:AI42"/>
  </mergeCells>
  <conditionalFormatting sqref="B14:G14">
    <cfRule type="expression" dxfId="40" priority="20">
      <formula>AE13="NON"</formula>
    </cfRule>
    <cfRule type="expression" dxfId="39" priority="21">
      <formula>AE13=""</formula>
    </cfRule>
    <cfRule type="expression" dxfId="38" priority="32">
      <formula>AE13="OUI"</formula>
    </cfRule>
  </conditionalFormatting>
  <conditionalFormatting sqref="B21:G21">
    <cfRule type="expression" dxfId="37" priority="30">
      <formula>AE20="NON"</formula>
    </cfRule>
  </conditionalFormatting>
  <conditionalFormatting sqref="B50:G50">
    <cfRule type="expression" dxfId="36" priority="27">
      <formula>AE50="OUI"</formula>
    </cfRule>
  </conditionalFormatting>
  <conditionalFormatting sqref="B21:R21">
    <cfRule type="expression" dxfId="35" priority="18">
      <formula>AE20="OUI"</formula>
    </cfRule>
    <cfRule type="expression" dxfId="34" priority="19">
      <formula>AE20=""</formula>
    </cfRule>
  </conditionalFormatting>
  <conditionalFormatting sqref="B30:AC30">
    <cfRule type="expression" dxfId="33" priority="14">
      <formula>AE28="NON"</formula>
    </cfRule>
    <cfRule type="expression" dxfId="32" priority="15">
      <formula>AE28="OUI"</formula>
    </cfRule>
    <cfRule type="expression" dxfId="31" priority="16">
      <formula>AE28=""</formula>
    </cfRule>
  </conditionalFormatting>
  <conditionalFormatting sqref="B34:AC34">
    <cfRule type="expression" dxfId="30" priority="7">
      <formula>AE32="NON"</formula>
    </cfRule>
    <cfRule type="expression" dxfId="29" priority="9">
      <formula>AE32="OUI"</formula>
    </cfRule>
    <cfRule type="expression" dxfId="28" priority="11">
      <formula>AE32=""</formula>
    </cfRule>
  </conditionalFormatting>
  <conditionalFormatting sqref="B38:AC38">
    <cfRule type="expression" dxfId="27" priority="2">
      <formula>AE36="NON"</formula>
    </cfRule>
    <cfRule type="expression" dxfId="26" priority="4">
      <formula>AE36="OUI"</formula>
    </cfRule>
    <cfRule type="expression" dxfId="25" priority="6">
      <formula>AE36=""</formula>
    </cfRule>
  </conditionalFormatting>
  <conditionalFormatting sqref="B15:AI15">
    <cfRule type="expression" dxfId="24" priority="22">
      <formula>AE13=""</formula>
    </cfRule>
    <cfRule type="expression" dxfId="23" priority="25">
      <formula>AE13="NON"</formula>
    </cfRule>
  </conditionalFormatting>
  <conditionalFormatting sqref="B22:AI22">
    <cfRule type="expression" dxfId="22" priority="17">
      <formula>AE20=""</formula>
    </cfRule>
    <cfRule type="expression" dxfId="21" priority="26">
      <formula>AE20="OUI"</formula>
    </cfRule>
  </conditionalFormatting>
  <conditionalFormatting sqref="B52:AI52">
    <cfRule type="expression" dxfId="20" priority="1">
      <formula>AE50=""</formula>
    </cfRule>
    <cfRule type="expression" dxfId="19" priority="24">
      <formula>AE50="NON"</formula>
    </cfRule>
  </conditionalFormatting>
  <conditionalFormatting sqref="H21">
    <cfRule type="expression" dxfId="18" priority="85">
      <formula>#REF!="NON"</formula>
    </cfRule>
  </conditionalFormatting>
  <conditionalFormatting sqref="H50">
    <cfRule type="expression" dxfId="17" priority="91">
      <formula>#REF!="OUI"</formula>
    </cfRule>
  </conditionalFormatting>
  <conditionalFormatting sqref="I21:R21">
    <cfRule type="expression" dxfId="16" priority="84">
      <formula>AK20="NON"</formula>
    </cfRule>
  </conditionalFormatting>
  <conditionalFormatting sqref="I50:AC50">
    <cfRule type="expression" dxfId="15" priority="90">
      <formula>AK50="OUI"</formula>
    </cfRule>
  </conditionalFormatting>
  <conditionalFormatting sqref="AE30:AI30">
    <cfRule type="expression" dxfId="14" priority="12">
      <formula>AE28="OUI"</formula>
    </cfRule>
    <cfRule type="expression" dxfId="13" priority="13">
      <formula>AE28=""</formula>
    </cfRule>
  </conditionalFormatting>
  <conditionalFormatting sqref="AE34:AI34">
    <cfRule type="expression" dxfId="12" priority="8">
      <formula>AE32="OUI"</formula>
    </cfRule>
    <cfRule type="expression" dxfId="11" priority="10">
      <formula>AE32=""</formula>
    </cfRule>
  </conditionalFormatting>
  <conditionalFormatting sqref="AE38:AI38">
    <cfRule type="expression" dxfId="10" priority="3">
      <formula>AE36="OUI"</formula>
    </cfRule>
    <cfRule type="expression" dxfId="9" priority="5">
      <formula>AE36=""</formula>
    </cfRule>
  </conditionalFormatting>
  <dataValidations count="3">
    <dataValidation type="list" allowBlank="1" showInputMessage="1" showErrorMessage="1" sqref="AE14:AI14 AE37:AI37 AE43:AI43 AE21:AI21 AE29:AI29 AE33:AI33 AE41:AI41 AE51:AI51" xr:uid="{00000000-0002-0000-0600-000000000000}">
      <formula1>"0,1"</formula1>
    </dataValidation>
    <dataValidation type="list" allowBlank="1" showInputMessage="1" showErrorMessage="1" sqref="AE13 AE20 AE28 AE30 AE32 AE34 AE36 AE38 AE40 AE42 AE50" xr:uid="{00000000-0002-0000-0600-000001000000}">
      <formula1>"OUI,NON"</formula1>
    </dataValidation>
    <dataValidation type="whole" allowBlank="1" showInputMessage="1" showErrorMessage="1" sqref="AE44:AF44" xr:uid="{00000000-0002-0000-0600-000002000000}">
      <formula1>0</formula1>
      <formula2>365</formula2>
    </dataValidation>
  </dataValidations>
  <printOptions horizontalCentered="1"/>
  <pageMargins left="0.23622047244094491" right="0.23622047244094491" top="0.43307086614173229" bottom="0.19685039370078741" header="0.19685039370078741" footer="0.19685039370078741"/>
  <pageSetup paperSize="9" scale="89" orientation="portrait" r:id="rId1"/>
  <headerFooter>
    <oddHeader>&amp;RDA_ACH_IF_05 Revision B</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4"/>
  <sheetViews>
    <sheetView showGridLines="0" showRowColHeaders="0" zoomScaleNormal="100" workbookViewId="0">
      <selection activeCell="C7" sqref="C7:F7"/>
    </sheetView>
  </sheetViews>
  <sheetFormatPr baseColWidth="10" defaultColWidth="11.42578125" defaultRowHeight="15"/>
  <cols>
    <col min="1" max="1" width="1.7109375" customWidth="1"/>
    <col min="3" max="3" width="6.28515625" customWidth="1"/>
    <col min="4" max="4" width="11.42578125" customWidth="1"/>
    <col min="12" max="12" width="1.7109375" customWidth="1"/>
  </cols>
  <sheetData>
    <row r="1" spans="1:12" ht="6.75" customHeight="1">
      <c r="A1" s="81"/>
      <c r="B1" s="81"/>
      <c r="C1" s="81"/>
      <c r="D1" s="81"/>
      <c r="E1" s="81"/>
      <c r="F1" s="81"/>
      <c r="G1" s="81"/>
      <c r="H1" s="81"/>
      <c r="I1" s="81"/>
      <c r="J1" s="81"/>
      <c r="K1" s="81"/>
      <c r="L1" s="81"/>
    </row>
    <row r="2" spans="1:12">
      <c r="A2" s="81"/>
      <c r="B2" s="234" t="s">
        <v>771</v>
      </c>
      <c r="C2" s="81"/>
      <c r="D2" s="81"/>
      <c r="E2" s="81"/>
      <c r="F2" s="81"/>
      <c r="G2" s="81"/>
      <c r="H2" s="81"/>
      <c r="I2" s="81"/>
      <c r="J2" s="81"/>
      <c r="K2" s="81"/>
      <c r="L2" s="81"/>
    </row>
    <row r="3" spans="1:12" ht="22.5" customHeight="1">
      <c r="A3" s="81"/>
      <c r="B3" s="81"/>
      <c r="C3" s="81"/>
      <c r="D3" s="81"/>
      <c r="E3" s="81"/>
      <c r="F3" s="81"/>
      <c r="G3" s="81"/>
      <c r="H3" s="81"/>
      <c r="I3" s="81"/>
      <c r="J3" s="81"/>
      <c r="K3" s="81"/>
      <c r="L3" s="81"/>
    </row>
    <row r="4" spans="1:12" ht="21" customHeight="1">
      <c r="A4" s="81"/>
      <c r="B4" s="81"/>
      <c r="C4" s="492" t="s">
        <v>887</v>
      </c>
      <c r="D4" s="493"/>
      <c r="E4" s="493"/>
      <c r="F4" s="493"/>
      <c r="G4" s="493"/>
      <c r="H4" s="493"/>
      <c r="I4" s="493"/>
      <c r="J4" s="494"/>
      <c r="K4" s="81"/>
      <c r="L4" s="81"/>
    </row>
    <row r="5" spans="1:12" ht="21" customHeight="1">
      <c r="A5" s="81"/>
      <c r="B5" s="81"/>
      <c r="C5" s="495" t="s">
        <v>871</v>
      </c>
      <c r="D5" s="496"/>
      <c r="E5" s="496"/>
      <c r="F5" s="496"/>
      <c r="G5" s="496"/>
      <c r="H5" s="496"/>
      <c r="I5" s="496"/>
      <c r="J5" s="497"/>
      <c r="K5" s="81"/>
      <c r="L5" s="81"/>
    </row>
    <row r="6" spans="1:12" ht="21">
      <c r="A6" s="81"/>
      <c r="B6" s="190"/>
      <c r="C6" s="81"/>
      <c r="D6" s="81"/>
      <c r="E6" s="81"/>
      <c r="F6" s="81"/>
      <c r="G6" s="81"/>
      <c r="H6" s="81"/>
      <c r="I6" s="81"/>
      <c r="J6" s="81"/>
      <c r="K6" s="81"/>
      <c r="L6" s="81"/>
    </row>
    <row r="7" spans="1:12">
      <c r="A7" s="81"/>
      <c r="B7" s="191" t="s">
        <v>821</v>
      </c>
      <c r="C7" s="502"/>
      <c r="D7" s="503"/>
      <c r="E7" s="503"/>
      <c r="F7" s="504"/>
      <c r="G7" s="81" t="s">
        <v>822</v>
      </c>
      <c r="H7" s="81"/>
      <c r="I7" s="81"/>
      <c r="J7" s="81"/>
      <c r="K7" s="81"/>
      <c r="L7" s="81"/>
    </row>
    <row r="8" spans="1:12" ht="7.5" customHeight="1">
      <c r="A8" s="81"/>
      <c r="B8" s="191"/>
      <c r="C8" s="191"/>
      <c r="D8" s="191"/>
      <c r="E8" s="191"/>
      <c r="F8" s="191"/>
      <c r="G8" s="81"/>
      <c r="H8" s="81"/>
      <c r="I8" s="81"/>
      <c r="J8" s="81"/>
      <c r="K8" s="81"/>
      <c r="L8" s="81"/>
    </row>
    <row r="9" spans="1:12">
      <c r="A9" s="81"/>
      <c r="B9" s="191" t="s">
        <v>823</v>
      </c>
      <c r="C9" s="81"/>
      <c r="D9" s="502"/>
      <c r="E9" s="503"/>
      <c r="F9" s="504"/>
      <c r="G9" s="191" t="s">
        <v>824</v>
      </c>
      <c r="H9" s="81"/>
      <c r="I9" s="502"/>
      <c r="J9" s="503"/>
      <c r="K9" s="504"/>
      <c r="L9" s="81" t="s">
        <v>822</v>
      </c>
    </row>
    <row r="10" spans="1:12" ht="7.5" customHeight="1">
      <c r="A10" s="81"/>
      <c r="B10" s="191"/>
      <c r="C10" s="81"/>
      <c r="D10" s="191"/>
      <c r="E10" s="191"/>
      <c r="F10" s="191"/>
      <c r="G10" s="191"/>
      <c r="H10" s="81"/>
      <c r="I10" s="191"/>
      <c r="J10" s="191"/>
      <c r="K10" s="191"/>
      <c r="L10" s="81"/>
    </row>
    <row r="11" spans="1:12">
      <c r="A11" s="81"/>
      <c r="B11" s="191" t="s">
        <v>825</v>
      </c>
      <c r="C11" s="81"/>
      <c r="D11" s="81"/>
      <c r="E11" s="81"/>
      <c r="F11" s="81"/>
      <c r="G11" s="81"/>
      <c r="H11" s="81"/>
      <c r="I11" s="81"/>
      <c r="J11" s="81"/>
      <c r="K11" s="81"/>
      <c r="L11" s="81"/>
    </row>
    <row r="12" spans="1:12">
      <c r="A12" s="81"/>
      <c r="B12" s="192"/>
      <c r="C12" s="193" t="s">
        <v>839</v>
      </c>
      <c r="D12" s="81"/>
      <c r="E12" s="81"/>
      <c r="F12" s="81"/>
      <c r="G12" s="81"/>
      <c r="H12" s="81"/>
      <c r="I12" s="81"/>
      <c r="J12" s="81"/>
      <c r="K12" s="81"/>
      <c r="L12" s="81"/>
    </row>
    <row r="13" spans="1:12" ht="7.5" customHeight="1">
      <c r="A13" s="81"/>
      <c r="B13" s="192"/>
      <c r="C13" s="193"/>
      <c r="D13" s="81"/>
      <c r="E13" s="81"/>
      <c r="F13" s="81"/>
      <c r="G13" s="81"/>
      <c r="H13" s="81"/>
      <c r="I13" s="81"/>
      <c r="J13" s="81"/>
      <c r="K13" s="81"/>
      <c r="L13" s="81"/>
    </row>
    <row r="14" spans="1:12" ht="29.25" customHeight="1">
      <c r="A14" s="81"/>
      <c r="B14" s="194"/>
      <c r="C14" s="501" t="s">
        <v>826</v>
      </c>
      <c r="D14" s="501"/>
      <c r="E14" s="501"/>
      <c r="F14" s="501"/>
      <c r="G14" s="501"/>
      <c r="H14" s="501"/>
      <c r="I14" s="501"/>
      <c r="J14" s="501"/>
      <c r="K14" s="501"/>
      <c r="L14" s="194"/>
    </row>
    <row r="15" spans="1:12" ht="7.5" customHeight="1">
      <c r="A15" s="81"/>
      <c r="B15" s="194"/>
      <c r="C15" s="194"/>
      <c r="D15" s="194"/>
      <c r="E15" s="194"/>
      <c r="F15" s="194"/>
      <c r="G15" s="194"/>
      <c r="H15" s="194"/>
      <c r="I15" s="194"/>
      <c r="J15" s="194"/>
      <c r="K15" s="194"/>
      <c r="L15" s="194"/>
    </row>
    <row r="16" spans="1:12" ht="29.25" customHeight="1">
      <c r="A16" s="81"/>
      <c r="B16" s="195"/>
      <c r="C16" s="500" t="s">
        <v>827</v>
      </c>
      <c r="D16" s="500"/>
      <c r="E16" s="500"/>
      <c r="F16" s="500"/>
      <c r="G16" s="500"/>
      <c r="H16" s="500"/>
      <c r="I16" s="500"/>
      <c r="J16" s="500"/>
      <c r="K16" s="500"/>
      <c r="L16" s="81"/>
    </row>
    <row r="17" spans="1:12" ht="7.5" customHeight="1">
      <c r="A17" s="81"/>
      <c r="B17" s="195"/>
      <c r="C17" s="81"/>
      <c r="D17" s="81"/>
      <c r="E17" s="81"/>
      <c r="F17" s="81"/>
      <c r="G17" s="81"/>
      <c r="H17" s="81"/>
      <c r="I17" s="81"/>
      <c r="J17" s="81"/>
      <c r="K17" s="81"/>
      <c r="L17" s="81"/>
    </row>
    <row r="18" spans="1:12" ht="29.25" customHeight="1">
      <c r="A18" s="81"/>
      <c r="B18" s="194"/>
      <c r="C18" s="501" t="s">
        <v>828</v>
      </c>
      <c r="D18" s="501"/>
      <c r="E18" s="501"/>
      <c r="F18" s="501"/>
      <c r="G18" s="501"/>
      <c r="H18" s="501"/>
      <c r="I18" s="501"/>
      <c r="J18" s="501"/>
      <c r="K18" s="501"/>
      <c r="L18" s="81"/>
    </row>
    <row r="19" spans="1:12" ht="7.5" customHeight="1">
      <c r="A19" s="81"/>
      <c r="B19" s="194"/>
      <c r="C19" s="194"/>
      <c r="D19" s="194"/>
      <c r="E19" s="194"/>
      <c r="F19" s="194"/>
      <c r="G19" s="194"/>
      <c r="H19" s="194"/>
      <c r="I19" s="194"/>
      <c r="J19" s="194"/>
      <c r="K19" s="194"/>
      <c r="L19" s="81"/>
    </row>
    <row r="20" spans="1:12" ht="29.25" customHeight="1">
      <c r="A20" s="81"/>
      <c r="B20" s="194"/>
      <c r="C20" s="501" t="s">
        <v>829</v>
      </c>
      <c r="D20" s="501"/>
      <c r="E20" s="501"/>
      <c r="F20" s="501"/>
      <c r="G20" s="501"/>
      <c r="H20" s="501"/>
      <c r="I20" s="501"/>
      <c r="J20" s="501"/>
      <c r="K20" s="501"/>
      <c r="L20" s="81"/>
    </row>
    <row r="21" spans="1:12" ht="7.5" customHeight="1">
      <c r="A21" s="81"/>
      <c r="B21" s="194"/>
      <c r="C21" s="81"/>
      <c r="D21" s="81"/>
      <c r="E21" s="81"/>
      <c r="F21" s="81"/>
      <c r="G21" s="81"/>
      <c r="H21" s="81"/>
      <c r="I21" s="81"/>
      <c r="J21" s="81"/>
      <c r="K21" s="81"/>
      <c r="L21" s="81"/>
    </row>
    <row r="22" spans="1:12" ht="29.25" customHeight="1">
      <c r="A22" s="81"/>
      <c r="B22" s="194"/>
      <c r="C22" s="501" t="s">
        <v>830</v>
      </c>
      <c r="D22" s="501"/>
      <c r="E22" s="501"/>
      <c r="F22" s="501"/>
      <c r="G22" s="501"/>
      <c r="H22" s="501"/>
      <c r="I22" s="501"/>
      <c r="J22" s="501"/>
      <c r="K22" s="501"/>
      <c r="L22" s="81"/>
    </row>
    <row r="23" spans="1:12" ht="7.5" customHeight="1">
      <c r="A23" s="81"/>
      <c r="B23" s="194"/>
      <c r="C23" s="81"/>
      <c r="D23" s="81"/>
      <c r="E23" s="81"/>
      <c r="F23" s="81"/>
      <c r="G23" s="81"/>
      <c r="H23" s="81"/>
      <c r="I23" s="81"/>
      <c r="J23" s="81"/>
      <c r="K23" s="81"/>
      <c r="L23" s="81"/>
    </row>
    <row r="24" spans="1:12" ht="29.25" customHeight="1">
      <c r="A24" s="81"/>
      <c r="B24" s="196"/>
      <c r="C24" s="81"/>
      <c r="D24" s="499" t="s">
        <v>831</v>
      </c>
      <c r="E24" s="499"/>
      <c r="F24" s="499"/>
      <c r="G24" s="499"/>
      <c r="H24" s="499"/>
      <c r="I24" s="499"/>
      <c r="J24" s="499"/>
      <c r="K24" s="499"/>
      <c r="L24" s="81"/>
    </row>
    <row r="25" spans="1:12" ht="7.5" customHeight="1">
      <c r="A25" s="81"/>
      <c r="B25" s="196"/>
      <c r="C25" s="81"/>
      <c r="D25" s="81"/>
      <c r="E25" s="81"/>
      <c r="F25" s="81"/>
      <c r="G25" s="81"/>
      <c r="H25" s="81"/>
      <c r="I25" s="81"/>
      <c r="J25" s="81"/>
      <c r="K25" s="81"/>
      <c r="L25" s="81"/>
    </row>
    <row r="26" spans="1:12">
      <c r="A26" s="81"/>
      <c r="B26" s="197"/>
      <c r="C26" s="81"/>
      <c r="D26" s="499" t="s">
        <v>840</v>
      </c>
      <c r="E26" s="499"/>
      <c r="F26" s="499"/>
      <c r="G26" s="499"/>
      <c r="H26" s="499"/>
      <c r="I26" s="499"/>
      <c r="J26" s="499"/>
      <c r="K26" s="499"/>
      <c r="L26" s="81"/>
    </row>
    <row r="27" spans="1:12">
      <c r="A27" s="81"/>
      <c r="B27" s="198" t="s">
        <v>832</v>
      </c>
      <c r="C27" s="81"/>
      <c r="D27" s="81"/>
      <c r="E27" s="81"/>
      <c r="F27" s="81"/>
      <c r="G27" s="81"/>
      <c r="H27" s="81"/>
      <c r="I27" s="81"/>
      <c r="J27" s="81"/>
      <c r="K27" s="81"/>
      <c r="L27" s="81"/>
    </row>
    <row r="28" spans="1:12" ht="31.5" customHeight="1">
      <c r="A28" s="81"/>
      <c r="B28" s="498" t="s">
        <v>833</v>
      </c>
      <c r="C28" s="498"/>
      <c r="D28" s="498"/>
      <c r="E28" s="498"/>
      <c r="F28" s="498"/>
      <c r="G28" s="498"/>
      <c r="H28" s="498"/>
      <c r="I28" s="498"/>
      <c r="J28" s="498"/>
      <c r="K28" s="498"/>
      <c r="L28" s="81"/>
    </row>
    <row r="29" spans="1:12" ht="7.5" customHeight="1">
      <c r="A29" s="81"/>
      <c r="B29" s="198"/>
      <c r="C29" s="81"/>
      <c r="D29" s="81"/>
      <c r="E29" s="81"/>
      <c r="F29" s="81"/>
      <c r="G29" s="81"/>
      <c r="H29" s="81"/>
      <c r="I29" s="81"/>
      <c r="J29" s="81"/>
      <c r="K29" s="81"/>
      <c r="L29" s="81"/>
    </row>
    <row r="30" spans="1:12">
      <c r="A30" s="81"/>
      <c r="B30" s="197"/>
      <c r="C30" s="81"/>
      <c r="D30" s="499" t="s">
        <v>842</v>
      </c>
      <c r="E30" s="499"/>
      <c r="F30" s="499"/>
      <c r="G30" s="499"/>
      <c r="H30" s="499"/>
      <c r="I30" s="499"/>
      <c r="J30" s="499"/>
      <c r="K30" s="499"/>
      <c r="L30" s="81"/>
    </row>
    <row r="31" spans="1:12" ht="7.5" customHeight="1">
      <c r="A31" s="81"/>
      <c r="B31" s="197"/>
      <c r="C31" s="81"/>
      <c r="D31" s="81"/>
      <c r="E31" s="81"/>
      <c r="F31" s="81"/>
      <c r="G31" s="81"/>
      <c r="H31" s="81"/>
      <c r="I31" s="81"/>
      <c r="J31" s="81"/>
      <c r="K31" s="81"/>
      <c r="L31" s="81"/>
    </row>
    <row r="32" spans="1:12" ht="29.25" customHeight="1">
      <c r="A32" s="81"/>
      <c r="B32" s="196"/>
      <c r="C32" s="81"/>
      <c r="D32" s="499" t="s">
        <v>834</v>
      </c>
      <c r="E32" s="499"/>
      <c r="F32" s="499"/>
      <c r="G32" s="499"/>
      <c r="H32" s="499"/>
      <c r="I32" s="499"/>
      <c r="J32" s="499"/>
      <c r="K32" s="499"/>
      <c r="L32" s="81"/>
    </row>
    <row r="33" spans="1:12" ht="7.5" customHeight="1">
      <c r="A33" s="81"/>
      <c r="B33" s="196"/>
      <c r="C33" s="81"/>
      <c r="D33" s="196"/>
      <c r="E33" s="196"/>
      <c r="F33" s="196"/>
      <c r="G33" s="196"/>
      <c r="H33" s="196"/>
      <c r="I33" s="196"/>
      <c r="J33" s="196"/>
      <c r="K33" s="196"/>
      <c r="L33" s="81"/>
    </row>
    <row r="34" spans="1:12">
      <c r="A34" s="81"/>
      <c r="B34" s="197"/>
      <c r="C34" s="81"/>
      <c r="D34" s="499" t="s">
        <v>835</v>
      </c>
      <c r="E34" s="499"/>
      <c r="F34" s="499"/>
      <c r="G34" s="499"/>
      <c r="H34" s="499"/>
      <c r="I34" s="499"/>
      <c r="J34" s="499"/>
      <c r="K34" s="499"/>
      <c r="L34" s="81"/>
    </row>
    <row r="35" spans="1:12" ht="7.5" customHeight="1">
      <c r="A35" s="81"/>
      <c r="B35" s="197"/>
      <c r="C35" s="81"/>
      <c r="D35" s="196"/>
      <c r="E35" s="196"/>
      <c r="F35" s="196"/>
      <c r="G35" s="196"/>
      <c r="H35" s="196"/>
      <c r="I35" s="196"/>
      <c r="J35" s="196"/>
      <c r="K35" s="196"/>
      <c r="L35" s="81"/>
    </row>
    <row r="36" spans="1:12" ht="15" customHeight="1">
      <c r="A36" s="81"/>
      <c r="B36" s="197"/>
      <c r="C36" s="81"/>
      <c r="D36" s="499" t="s">
        <v>841</v>
      </c>
      <c r="E36" s="499"/>
      <c r="F36" s="499"/>
      <c r="G36" s="499"/>
      <c r="H36" s="499"/>
      <c r="I36" s="499"/>
      <c r="J36" s="499"/>
      <c r="K36" s="499"/>
      <c r="L36" s="81"/>
    </row>
    <row r="37" spans="1:12" ht="15" customHeight="1">
      <c r="A37" s="81"/>
      <c r="B37" s="197"/>
      <c r="C37" s="81"/>
      <c r="D37" s="196"/>
      <c r="E37" s="196"/>
      <c r="F37" s="196"/>
      <c r="G37" s="196"/>
      <c r="H37" s="196"/>
      <c r="I37" s="196"/>
      <c r="J37" s="196"/>
      <c r="K37" s="196"/>
      <c r="L37" s="81"/>
    </row>
    <row r="38" spans="1:12" ht="29.25" customHeight="1">
      <c r="A38" s="81"/>
      <c r="B38" s="485" t="s">
        <v>836</v>
      </c>
      <c r="C38" s="485"/>
      <c r="D38" s="485"/>
      <c r="E38" s="485"/>
      <c r="F38" s="485"/>
      <c r="G38" s="485"/>
      <c r="H38" s="485"/>
      <c r="I38" s="485"/>
      <c r="J38" s="485"/>
      <c r="K38" s="485"/>
      <c r="L38" s="81"/>
    </row>
    <row r="39" spans="1:12" ht="15" customHeight="1">
      <c r="A39" s="81"/>
      <c r="B39" s="199"/>
      <c r="C39" s="199"/>
      <c r="D39" s="199"/>
      <c r="E39" s="199"/>
      <c r="F39" s="199"/>
      <c r="G39" s="199"/>
      <c r="H39" s="199"/>
      <c r="I39" s="199"/>
      <c r="J39" s="199"/>
      <c r="K39" s="199"/>
      <c r="L39" s="81"/>
    </row>
    <row r="40" spans="1:12" ht="44.25" customHeight="1">
      <c r="A40" s="81"/>
      <c r="B40" s="485" t="s">
        <v>837</v>
      </c>
      <c r="C40" s="485"/>
      <c r="D40" s="485"/>
      <c r="E40" s="485"/>
      <c r="F40" s="485"/>
      <c r="G40" s="485"/>
      <c r="H40" s="485"/>
      <c r="I40" s="485"/>
      <c r="J40" s="485"/>
      <c r="K40" s="485"/>
      <c r="L40" s="81"/>
    </row>
    <row r="41" spans="1:12" ht="15" customHeight="1">
      <c r="A41" s="81"/>
      <c r="B41" s="199"/>
      <c r="C41" s="199"/>
      <c r="D41" s="199"/>
      <c r="E41" s="199"/>
      <c r="F41" s="199"/>
      <c r="G41" s="199"/>
      <c r="H41" s="199"/>
      <c r="I41" s="199"/>
      <c r="J41" s="199"/>
      <c r="K41" s="199"/>
      <c r="L41" s="81"/>
    </row>
    <row r="42" spans="1:12">
      <c r="A42" s="81"/>
      <c r="B42" s="200" t="s">
        <v>705</v>
      </c>
      <c r="C42" s="486"/>
      <c r="D42" s="487"/>
      <c r="E42" s="487"/>
      <c r="F42" s="488"/>
      <c r="G42" s="200" t="s">
        <v>838</v>
      </c>
      <c r="H42" s="489"/>
      <c r="I42" s="490"/>
      <c r="J42" s="491"/>
      <c r="K42" s="81"/>
      <c r="L42" s="81"/>
    </row>
    <row r="43" spans="1:12">
      <c r="A43" s="81"/>
      <c r="B43" s="81"/>
      <c r="C43" s="81"/>
      <c r="D43" s="81"/>
      <c r="E43" s="81"/>
      <c r="F43" s="81"/>
      <c r="G43" s="81"/>
      <c r="H43" s="81"/>
      <c r="I43" s="81"/>
      <c r="J43" s="81"/>
      <c r="K43" s="81"/>
      <c r="L43" s="81"/>
    </row>
    <row r="44" spans="1:12">
      <c r="A44" s="81"/>
      <c r="B44" s="81"/>
      <c r="C44" s="81"/>
      <c r="D44" s="81"/>
      <c r="E44" s="81"/>
      <c r="F44" s="81"/>
      <c r="G44" s="81"/>
      <c r="H44" s="81"/>
      <c r="I44" s="81"/>
      <c r="J44" s="201"/>
      <c r="K44" s="81"/>
      <c r="L44" s="81"/>
    </row>
  </sheetData>
  <sheetProtection algorithmName="SHA-512" hashValue="EWVyEkdiQGFYt7uQEXA3z/lkNjaZvEZO9TPxezo1WqgLYuiys7NQtib98wCWxxU1qVuGXAQS75aDGT1bA96gHg==" saltValue="zJhbdM8G//ULXusJqD/oEA==" spinCount="100000" sheet="1" selectLockedCells="1"/>
  <mergeCells count="21">
    <mergeCell ref="C7:F7"/>
    <mergeCell ref="D9:F9"/>
    <mergeCell ref="I9:K9"/>
    <mergeCell ref="C14:K14"/>
    <mergeCell ref="D36:K36"/>
    <mergeCell ref="B40:K40"/>
    <mergeCell ref="C42:F42"/>
    <mergeCell ref="H42:J42"/>
    <mergeCell ref="C4:J4"/>
    <mergeCell ref="C5:J5"/>
    <mergeCell ref="B28:K28"/>
    <mergeCell ref="D30:K30"/>
    <mergeCell ref="D32:K32"/>
    <mergeCell ref="D34:K34"/>
    <mergeCell ref="B38:K38"/>
    <mergeCell ref="C16:K16"/>
    <mergeCell ref="C18:K18"/>
    <mergeCell ref="C20:K20"/>
    <mergeCell ref="C22:K22"/>
    <mergeCell ref="D24:K24"/>
    <mergeCell ref="D26:K26"/>
  </mergeCells>
  <printOptions horizontalCentered="1"/>
  <pageMargins left="0.23622047244094491" right="0.23622047244094491" top="0.43307086614173229" bottom="0.19685039370078741" header="0.19685039370078741" footer="0.19685039370078741"/>
  <pageSetup paperSize="9" scale="89" orientation="portrait" r:id="rId1"/>
  <headerFooter>
    <oddHeader>&amp;RDA_ACH_IF_05 Revision B</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pageSetUpPr fitToPage="1"/>
  </sheetPr>
  <dimension ref="A1:AM42"/>
  <sheetViews>
    <sheetView showGridLines="0" showRowColHeaders="0" zoomScale="90" zoomScaleNormal="90" workbookViewId="0">
      <selection activeCell="Y20" sqref="Y20:AB20"/>
    </sheetView>
  </sheetViews>
  <sheetFormatPr baseColWidth="10" defaultRowHeight="15"/>
  <cols>
    <col min="1" max="1" width="3.5703125" customWidth="1"/>
    <col min="2" max="11" width="2.85546875" customWidth="1"/>
    <col min="12" max="12" width="3.7109375" customWidth="1"/>
    <col min="13" max="34" width="2.85546875" customWidth="1"/>
    <col min="35" max="35" width="5.7109375" customWidth="1"/>
    <col min="36" max="36" width="1.28515625" customWidth="1"/>
    <col min="37" max="37" width="10.140625" bestFit="1" customWidth="1"/>
  </cols>
  <sheetData>
    <row r="1" spans="1:39" ht="15" customHeight="1" thickBo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81"/>
    </row>
    <row r="2" spans="1:39" ht="15" customHeight="1" thickBot="1">
      <c r="A2" s="45"/>
      <c r="B2" s="531" t="s">
        <v>782</v>
      </c>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3"/>
      <c r="AJ2" s="45"/>
      <c r="AK2" s="81"/>
    </row>
    <row r="3" spans="1:39">
      <c r="A3" s="45"/>
      <c r="B3" s="606" t="s">
        <v>889</v>
      </c>
      <c r="C3" s="607"/>
      <c r="D3" s="607"/>
      <c r="E3" s="607"/>
      <c r="F3" s="607"/>
      <c r="G3" s="607"/>
      <c r="H3" s="607"/>
      <c r="I3" s="607"/>
      <c r="J3" s="607"/>
      <c r="K3" s="607"/>
      <c r="L3" s="607"/>
      <c r="M3" s="607"/>
      <c r="N3" s="607"/>
      <c r="O3" s="607"/>
      <c r="P3" s="607"/>
      <c r="Q3" s="607"/>
      <c r="R3" s="607"/>
      <c r="S3" s="607"/>
      <c r="T3" s="607"/>
      <c r="U3" s="607"/>
      <c r="V3" s="607"/>
      <c r="W3" s="607"/>
      <c r="X3" s="607"/>
      <c r="Y3" s="607"/>
      <c r="Z3" s="608"/>
      <c r="AA3" s="609" t="str">
        <f>IF([0]!total_4_secu_informatiq=-100,"non renseigné",100+[0]!total_4_secu_informatiq)</f>
        <v>non renseigné</v>
      </c>
      <c r="AB3" s="610"/>
      <c r="AC3" s="610"/>
      <c r="AD3" s="610"/>
      <c r="AE3" s="610"/>
      <c r="AF3" s="610"/>
      <c r="AG3" s="611"/>
      <c r="AH3" s="609" t="str">
        <f>IF(AA3="non renseigné","",AA3)</f>
        <v/>
      </c>
      <c r="AI3" s="612"/>
      <c r="AJ3" s="45"/>
      <c r="AK3" s="235" t="str">
        <f>IF(AA3&lt;40,"CRITIQUE !","")</f>
        <v/>
      </c>
      <c r="AM3" s="236"/>
    </row>
    <row r="4" spans="1:39">
      <c r="A4" s="45"/>
      <c r="B4" s="522" t="s">
        <v>766</v>
      </c>
      <c r="C4" s="523"/>
      <c r="D4" s="523"/>
      <c r="E4" s="523"/>
      <c r="F4" s="523"/>
      <c r="G4" s="523"/>
      <c r="H4" s="523"/>
      <c r="I4" s="523"/>
      <c r="J4" s="523"/>
      <c r="K4" s="523"/>
      <c r="L4" s="523"/>
      <c r="M4" s="523"/>
      <c r="N4" s="523"/>
      <c r="O4" s="523"/>
      <c r="P4" s="523"/>
      <c r="Q4" s="523"/>
      <c r="R4" s="523"/>
      <c r="S4" s="523"/>
      <c r="T4" s="523"/>
      <c r="U4" s="523"/>
      <c r="V4" s="523"/>
      <c r="W4" s="523"/>
      <c r="X4" s="523"/>
      <c r="Y4" s="523"/>
      <c r="Z4" s="524"/>
      <c r="AA4" s="534" t="str">
        <f>IF([0]!total_5_axe_prod_et_qual=-100,"non renseigné",100+[0]!total_5_axe_prod_et_qual)</f>
        <v>non renseigné</v>
      </c>
      <c r="AB4" s="535"/>
      <c r="AC4" s="535"/>
      <c r="AD4" s="535"/>
      <c r="AE4" s="535"/>
      <c r="AF4" s="535"/>
      <c r="AG4" s="536"/>
      <c r="AH4" s="534" t="str">
        <f>IF(AA4="non renseigné","",AA4)</f>
        <v/>
      </c>
      <c r="AI4" s="543"/>
      <c r="AJ4" s="45"/>
      <c r="AK4" s="81"/>
    </row>
    <row r="5" spans="1:39">
      <c r="A5" s="45"/>
      <c r="B5" s="522" t="s">
        <v>767</v>
      </c>
      <c r="C5" s="523"/>
      <c r="D5" s="523"/>
      <c r="E5" s="523"/>
      <c r="F5" s="523"/>
      <c r="G5" s="523"/>
      <c r="H5" s="523"/>
      <c r="I5" s="523"/>
      <c r="J5" s="523"/>
      <c r="K5" s="523"/>
      <c r="L5" s="523"/>
      <c r="M5" s="523"/>
      <c r="N5" s="523"/>
      <c r="O5" s="523"/>
      <c r="P5" s="523"/>
      <c r="Q5" s="523"/>
      <c r="R5" s="523"/>
      <c r="S5" s="523"/>
      <c r="T5" s="523"/>
      <c r="U5" s="523"/>
      <c r="V5" s="523"/>
      <c r="W5" s="523"/>
      <c r="X5" s="523"/>
      <c r="Y5" s="523"/>
      <c r="Z5" s="524"/>
      <c r="AA5" s="534" t="str">
        <f>IF([0]!TOTAL_6_RSE=-100,"non renseigné",100+[0]!TOTAL_6_RSE)</f>
        <v>non renseigné</v>
      </c>
      <c r="AB5" s="535"/>
      <c r="AC5" s="535"/>
      <c r="AD5" s="535"/>
      <c r="AE5" s="535"/>
      <c r="AF5" s="535"/>
      <c r="AG5" s="536"/>
      <c r="AH5" s="534" t="str">
        <f>IF(AA5="non renseigné","",AA5)</f>
        <v/>
      </c>
      <c r="AI5" s="543"/>
      <c r="AJ5" s="45"/>
      <c r="AK5" s="193"/>
    </row>
    <row r="6" spans="1:39" ht="15.75" thickBot="1">
      <c r="A6" s="45"/>
      <c r="B6" s="525" t="s">
        <v>768</v>
      </c>
      <c r="C6" s="526"/>
      <c r="D6" s="526"/>
      <c r="E6" s="526"/>
      <c r="F6" s="526"/>
      <c r="G6" s="526"/>
      <c r="H6" s="526"/>
      <c r="I6" s="526"/>
      <c r="J6" s="526"/>
      <c r="K6" s="526"/>
      <c r="L6" s="526"/>
      <c r="M6" s="526"/>
      <c r="N6" s="526"/>
      <c r="O6" s="526"/>
      <c r="P6" s="526"/>
      <c r="Q6" s="526"/>
      <c r="R6" s="526"/>
      <c r="S6" s="526"/>
      <c r="T6" s="526"/>
      <c r="U6" s="526"/>
      <c r="V6" s="526"/>
      <c r="W6" s="526"/>
      <c r="X6" s="526"/>
      <c r="Y6" s="526"/>
      <c r="Z6" s="527"/>
      <c r="AA6" s="537" t="str">
        <f>IF([0]!total_7_axe_complémentaire=-100,"non renseigné",100+[0]!total_7_axe_complémentaire)</f>
        <v>non renseigné</v>
      </c>
      <c r="AB6" s="538"/>
      <c r="AC6" s="538"/>
      <c r="AD6" s="538"/>
      <c r="AE6" s="538"/>
      <c r="AF6" s="538"/>
      <c r="AG6" s="539"/>
      <c r="AH6" s="537" t="str">
        <f>IF(AA6="non renseigné","",AA6)</f>
        <v/>
      </c>
      <c r="AI6" s="544"/>
      <c r="AJ6" s="45"/>
      <c r="AK6" s="81"/>
    </row>
    <row r="7" spans="1:39" ht="15.75" thickBot="1">
      <c r="A7" s="45"/>
      <c r="B7" s="528" t="s">
        <v>769</v>
      </c>
      <c r="C7" s="529"/>
      <c r="D7" s="529"/>
      <c r="E7" s="529"/>
      <c r="F7" s="529"/>
      <c r="G7" s="529"/>
      <c r="H7" s="529"/>
      <c r="I7" s="529"/>
      <c r="J7" s="529"/>
      <c r="K7" s="529"/>
      <c r="L7" s="529"/>
      <c r="M7" s="529"/>
      <c r="N7" s="529"/>
      <c r="O7" s="529"/>
      <c r="P7" s="529"/>
      <c r="Q7" s="529"/>
      <c r="R7" s="529"/>
      <c r="S7" s="529"/>
      <c r="T7" s="529"/>
      <c r="U7" s="529"/>
      <c r="V7" s="529"/>
      <c r="W7" s="529"/>
      <c r="X7" s="529"/>
      <c r="Y7" s="529"/>
      <c r="Z7" s="530"/>
      <c r="AA7" s="540" t="e">
        <f>IF(AA3="",AVERAGE(AA4:AG6),IF(AA4="",AVERAGE(AA3+AA5+AA6),IF(AA5="",AVERAGE(AA3+AA4+AG6),IF(AA6="",AVERAGE(AA3:AG5),AVERAGE(AA3:AG6)))))</f>
        <v>#DIV/0!</v>
      </c>
      <c r="AB7" s="541"/>
      <c r="AC7" s="541"/>
      <c r="AD7" s="541"/>
      <c r="AE7" s="541"/>
      <c r="AF7" s="541"/>
      <c r="AG7" s="542"/>
      <c r="AH7" s="540" t="e">
        <f>AA7</f>
        <v>#DIV/0!</v>
      </c>
      <c r="AI7" s="545"/>
      <c r="AJ7" s="45"/>
      <c r="AK7" s="81"/>
    </row>
    <row r="8" spans="1:39" ht="15.75" thickBot="1">
      <c r="A8" s="45"/>
      <c r="B8" s="45"/>
      <c r="C8" s="45"/>
      <c r="D8" s="45"/>
      <c r="E8" s="45"/>
      <c r="F8" s="45"/>
      <c r="G8" s="45"/>
      <c r="H8" s="45"/>
      <c r="I8" s="45"/>
      <c r="J8" s="45"/>
      <c r="K8" s="45"/>
      <c r="L8" s="45"/>
      <c r="M8" s="45"/>
      <c r="N8" s="45"/>
      <c r="O8" s="45"/>
      <c r="P8" s="45"/>
      <c r="Q8" s="45"/>
      <c r="R8" s="45"/>
      <c r="S8" s="45"/>
      <c r="T8" s="45"/>
      <c r="U8" s="45"/>
      <c r="V8" s="45"/>
      <c r="W8" s="45"/>
      <c r="X8" s="45"/>
      <c r="Y8" s="45"/>
      <c r="Z8" s="45"/>
      <c r="AA8" s="546"/>
      <c r="AB8" s="546"/>
      <c r="AC8" s="546"/>
      <c r="AD8" s="546"/>
      <c r="AE8" s="546"/>
      <c r="AF8" s="546"/>
      <c r="AG8" s="546"/>
      <c r="AH8" s="45"/>
      <c r="AI8" s="45"/>
      <c r="AJ8" s="45"/>
      <c r="AK8" s="81"/>
    </row>
    <row r="9" spans="1:39" ht="15.75" thickBot="1">
      <c r="A9" s="45"/>
      <c r="B9" s="531" t="s">
        <v>780</v>
      </c>
      <c r="C9" s="532"/>
      <c r="D9" s="532"/>
      <c r="E9" s="532"/>
      <c r="F9" s="532"/>
      <c r="G9" s="532"/>
      <c r="H9" s="532"/>
      <c r="I9" s="532"/>
      <c r="J9" s="532"/>
      <c r="K9" s="532"/>
      <c r="L9" s="532"/>
      <c r="M9" s="532"/>
      <c r="N9" s="532"/>
      <c r="O9" s="532"/>
      <c r="P9" s="532"/>
      <c r="Q9" s="532"/>
      <c r="R9" s="532"/>
      <c r="S9" s="532"/>
      <c r="T9" s="532"/>
      <c r="U9" s="532"/>
      <c r="V9" s="532"/>
      <c r="W9" s="532"/>
      <c r="X9" s="532"/>
      <c r="Y9" s="532"/>
      <c r="Z9" s="532"/>
      <c r="AA9" s="532"/>
      <c r="AB9" s="532"/>
      <c r="AC9" s="532"/>
      <c r="AD9" s="532"/>
      <c r="AE9" s="532"/>
      <c r="AF9" s="532"/>
      <c r="AG9" s="532"/>
      <c r="AH9" s="532"/>
      <c r="AI9" s="533"/>
      <c r="AJ9" s="45"/>
      <c r="AK9" s="81"/>
    </row>
    <row r="10" spans="1:39" ht="15.75" thickBot="1">
      <c r="A10" s="45"/>
      <c r="B10" s="528" t="s">
        <v>636</v>
      </c>
      <c r="C10" s="529"/>
      <c r="D10" s="529"/>
      <c r="E10" s="529"/>
      <c r="F10" s="529"/>
      <c r="G10" s="529"/>
      <c r="H10" s="529"/>
      <c r="I10" s="529"/>
      <c r="J10" s="556"/>
      <c r="K10" s="557" t="e">
        <f>VLOOKUP('1 QUESTIONNAIRE DE BASE'!AB28,Liste!B:C,2,FALSE)</f>
        <v>#N/A</v>
      </c>
      <c r="L10" s="558"/>
      <c r="M10" s="559" t="e">
        <f>IF(K10&lt;26,"pays exclu",(IF(K10&lt;44,"pays sous surveillance","pays accepté")))</f>
        <v>#N/A</v>
      </c>
      <c r="N10" s="560"/>
      <c r="O10" s="560"/>
      <c r="P10" s="560"/>
      <c r="Q10" s="560"/>
      <c r="R10" s="560"/>
      <c r="S10" s="560"/>
      <c r="T10" s="560"/>
      <c r="U10" s="560"/>
      <c r="V10" s="560"/>
      <c r="W10" s="560"/>
      <c r="X10" s="560"/>
      <c r="Y10" s="560"/>
      <c r="Z10" s="560"/>
      <c r="AA10" s="560"/>
      <c r="AB10" s="560"/>
      <c r="AC10" s="560"/>
      <c r="AD10" s="560"/>
      <c r="AE10" s="560"/>
      <c r="AF10" s="560"/>
      <c r="AG10" s="560"/>
      <c r="AH10" s="560"/>
      <c r="AI10" s="561"/>
      <c r="AJ10" s="45"/>
      <c r="AK10" s="81"/>
    </row>
    <row r="11" spans="1:39">
      <c r="A11" s="45"/>
      <c r="B11" s="513" t="s">
        <v>640</v>
      </c>
      <c r="C11" s="514"/>
      <c r="D11" s="514"/>
      <c r="E11" s="514"/>
      <c r="F11" s="514"/>
      <c r="G11" s="514"/>
      <c r="H11" s="514"/>
      <c r="I11" s="514"/>
      <c r="J11" s="514"/>
      <c r="K11" s="514"/>
      <c r="L11" s="515"/>
      <c r="M11" s="547"/>
      <c r="N11" s="548"/>
      <c r="O11" s="548"/>
      <c r="P11" s="548"/>
      <c r="Q11" s="548"/>
      <c r="R11" s="548"/>
      <c r="S11" s="548"/>
      <c r="T11" s="548"/>
      <c r="U11" s="548"/>
      <c r="V11" s="548"/>
      <c r="W11" s="548"/>
      <c r="X11" s="548"/>
      <c r="Y11" s="548"/>
      <c r="Z11" s="548"/>
      <c r="AA11" s="548"/>
      <c r="AB11" s="548"/>
      <c r="AC11" s="548"/>
      <c r="AD11" s="548"/>
      <c r="AE11" s="548"/>
      <c r="AF11" s="548"/>
      <c r="AG11" s="548"/>
      <c r="AH11" s="548"/>
      <c r="AI11" s="549"/>
      <c r="AJ11" s="45"/>
      <c r="AK11" s="81"/>
    </row>
    <row r="12" spans="1:39">
      <c r="A12" s="45"/>
      <c r="B12" s="516"/>
      <c r="C12" s="517"/>
      <c r="D12" s="517"/>
      <c r="E12" s="517"/>
      <c r="F12" s="517"/>
      <c r="G12" s="517"/>
      <c r="H12" s="517"/>
      <c r="I12" s="517"/>
      <c r="J12" s="517"/>
      <c r="K12" s="517"/>
      <c r="L12" s="518"/>
      <c r="M12" s="550"/>
      <c r="N12" s="551"/>
      <c r="O12" s="551"/>
      <c r="P12" s="551"/>
      <c r="Q12" s="551"/>
      <c r="R12" s="551"/>
      <c r="S12" s="551"/>
      <c r="T12" s="551"/>
      <c r="U12" s="551"/>
      <c r="V12" s="551"/>
      <c r="W12" s="551"/>
      <c r="X12" s="551"/>
      <c r="Y12" s="551"/>
      <c r="Z12" s="551"/>
      <c r="AA12" s="551"/>
      <c r="AB12" s="551"/>
      <c r="AC12" s="551"/>
      <c r="AD12" s="551"/>
      <c r="AE12" s="551"/>
      <c r="AF12" s="551"/>
      <c r="AG12" s="551"/>
      <c r="AH12" s="551"/>
      <c r="AI12" s="552"/>
      <c r="AJ12" s="45"/>
      <c r="AK12" s="81"/>
    </row>
    <row r="13" spans="1:39" ht="15.75" thickBot="1">
      <c r="A13" s="45"/>
      <c r="B13" s="519"/>
      <c r="C13" s="520"/>
      <c r="D13" s="520"/>
      <c r="E13" s="520"/>
      <c r="F13" s="520"/>
      <c r="G13" s="520"/>
      <c r="H13" s="520"/>
      <c r="I13" s="520"/>
      <c r="J13" s="520"/>
      <c r="K13" s="520"/>
      <c r="L13" s="521"/>
      <c r="M13" s="553"/>
      <c r="N13" s="554"/>
      <c r="O13" s="554"/>
      <c r="P13" s="554"/>
      <c r="Q13" s="554"/>
      <c r="R13" s="554"/>
      <c r="S13" s="554"/>
      <c r="T13" s="554"/>
      <c r="U13" s="554"/>
      <c r="V13" s="554"/>
      <c r="W13" s="554"/>
      <c r="X13" s="554"/>
      <c r="Y13" s="554"/>
      <c r="Z13" s="554"/>
      <c r="AA13" s="554"/>
      <c r="AB13" s="554"/>
      <c r="AC13" s="554"/>
      <c r="AD13" s="554"/>
      <c r="AE13" s="554"/>
      <c r="AF13" s="554"/>
      <c r="AG13" s="554"/>
      <c r="AH13" s="554"/>
      <c r="AI13" s="555"/>
      <c r="AJ13" s="45"/>
      <c r="AK13" s="81"/>
    </row>
    <row r="14" spans="1:39" ht="15.75" thickBot="1">
      <c r="A14" s="45"/>
      <c r="B14" s="559" t="s">
        <v>638</v>
      </c>
      <c r="C14" s="560"/>
      <c r="D14" s="560"/>
      <c r="E14" s="560"/>
      <c r="F14" s="560"/>
      <c r="G14" s="560"/>
      <c r="H14" s="560"/>
      <c r="I14" s="560"/>
      <c r="J14" s="560"/>
      <c r="K14" s="560"/>
      <c r="L14" s="561"/>
      <c r="M14" s="571"/>
      <c r="N14" s="572"/>
      <c r="O14" s="572"/>
      <c r="P14" s="572"/>
      <c r="Q14" s="572"/>
      <c r="R14" s="572"/>
      <c r="S14" s="572"/>
      <c r="T14" s="572"/>
      <c r="U14" s="572"/>
      <c r="V14" s="572"/>
      <c r="W14" s="572"/>
      <c r="X14" s="572"/>
      <c r="Y14" s="572"/>
      <c r="Z14" s="572"/>
      <c r="AA14" s="572"/>
      <c r="AB14" s="572"/>
      <c r="AC14" s="572"/>
      <c r="AD14" s="572"/>
      <c r="AE14" s="572"/>
      <c r="AF14" s="572"/>
      <c r="AG14" s="572"/>
      <c r="AH14" s="572"/>
      <c r="AI14" s="573"/>
      <c r="AJ14" s="45"/>
      <c r="AK14" s="81"/>
    </row>
    <row r="15" spans="1:39">
      <c r="A15" s="45"/>
      <c r="B15" s="513" t="s">
        <v>639</v>
      </c>
      <c r="C15" s="514"/>
      <c r="D15" s="514"/>
      <c r="E15" s="514"/>
      <c r="F15" s="514"/>
      <c r="G15" s="514"/>
      <c r="H15" s="514"/>
      <c r="I15" s="514"/>
      <c r="J15" s="514"/>
      <c r="K15" s="514"/>
      <c r="L15" s="515"/>
      <c r="M15" s="574" t="e">
        <f>M14/'1 QUESTIONNAIRE DE BASE'!N58</f>
        <v>#DIV/0!</v>
      </c>
      <c r="N15" s="575"/>
      <c r="O15" s="575"/>
      <c r="P15" s="575"/>
      <c r="Q15" s="575"/>
      <c r="R15" s="575"/>
      <c r="S15" s="575"/>
      <c r="T15" s="575"/>
      <c r="U15" s="575"/>
      <c r="V15" s="575"/>
      <c r="W15" s="575"/>
      <c r="X15" s="575"/>
      <c r="Y15" s="575"/>
      <c r="Z15" s="575"/>
      <c r="AA15" s="575"/>
      <c r="AB15" s="575"/>
      <c r="AC15" s="575"/>
      <c r="AD15" s="575"/>
      <c r="AE15" s="575"/>
      <c r="AF15" s="575"/>
      <c r="AG15" s="575"/>
      <c r="AH15" s="575"/>
      <c r="AI15" s="576"/>
      <c r="AJ15" s="45"/>
      <c r="AK15" s="81"/>
    </row>
    <row r="16" spans="1:39" ht="15.75" thickBot="1">
      <c r="A16" s="45"/>
      <c r="B16" s="519"/>
      <c r="C16" s="520"/>
      <c r="D16" s="520"/>
      <c r="E16" s="520"/>
      <c r="F16" s="520"/>
      <c r="G16" s="520"/>
      <c r="H16" s="520"/>
      <c r="I16" s="520"/>
      <c r="J16" s="520"/>
      <c r="K16" s="520"/>
      <c r="L16" s="521"/>
      <c r="M16" s="577"/>
      <c r="N16" s="578"/>
      <c r="O16" s="578"/>
      <c r="P16" s="578"/>
      <c r="Q16" s="578"/>
      <c r="R16" s="578"/>
      <c r="S16" s="578"/>
      <c r="T16" s="578"/>
      <c r="U16" s="578"/>
      <c r="V16" s="578"/>
      <c r="W16" s="578"/>
      <c r="X16" s="578"/>
      <c r="Y16" s="578"/>
      <c r="Z16" s="578"/>
      <c r="AA16" s="578"/>
      <c r="AB16" s="578"/>
      <c r="AC16" s="578"/>
      <c r="AD16" s="578"/>
      <c r="AE16" s="578"/>
      <c r="AF16" s="578"/>
      <c r="AG16" s="578"/>
      <c r="AH16" s="578"/>
      <c r="AI16" s="579"/>
      <c r="AJ16" s="45"/>
      <c r="AK16" s="81"/>
    </row>
    <row r="17" spans="1:37" ht="15.75" thickBot="1">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81"/>
    </row>
    <row r="18" spans="1:37" ht="15.75" thickBot="1">
      <c r="A18" s="45"/>
      <c r="B18" s="531" t="s">
        <v>763</v>
      </c>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3"/>
      <c r="AJ18" s="45"/>
      <c r="AK18" s="81"/>
    </row>
    <row r="19" spans="1:37">
      <c r="A19" s="45"/>
      <c r="B19" s="616" t="s">
        <v>739</v>
      </c>
      <c r="C19" s="617"/>
      <c r="D19" s="617"/>
      <c r="E19" s="617"/>
      <c r="F19" s="617"/>
      <c r="G19" s="617"/>
      <c r="H19" s="617"/>
      <c r="I19" s="617"/>
      <c r="J19" s="617"/>
      <c r="K19" s="617"/>
      <c r="L19" s="617"/>
      <c r="M19" s="617"/>
      <c r="N19" s="617"/>
      <c r="O19" s="617"/>
      <c r="P19" s="617"/>
      <c r="Q19" s="617"/>
      <c r="R19" s="617"/>
      <c r="S19" s="617"/>
      <c r="T19" s="617"/>
      <c r="U19" s="617"/>
      <c r="V19" s="617"/>
      <c r="W19" s="617"/>
      <c r="X19" s="617"/>
      <c r="Y19" s="618"/>
      <c r="Z19" s="618"/>
      <c r="AA19" s="618"/>
      <c r="AB19" s="618"/>
      <c r="AC19" s="567" t="s">
        <v>762</v>
      </c>
      <c r="AD19" s="567"/>
      <c r="AE19" s="567"/>
      <c r="AF19" s="567"/>
      <c r="AG19" s="567"/>
      <c r="AH19" s="567" t="str">
        <f>IF(Y19="","",IF(Y19="Oui",1,0))</f>
        <v/>
      </c>
      <c r="AI19" s="568"/>
      <c r="AJ19" s="45"/>
      <c r="AK19" s="81"/>
    </row>
    <row r="20" spans="1:37">
      <c r="A20" s="45"/>
      <c r="B20" s="570" t="s">
        <v>750</v>
      </c>
      <c r="C20" s="469"/>
      <c r="D20" s="469"/>
      <c r="E20" s="469"/>
      <c r="F20" s="469"/>
      <c r="G20" s="469"/>
      <c r="H20" s="469"/>
      <c r="I20" s="469"/>
      <c r="J20" s="469"/>
      <c r="K20" s="469"/>
      <c r="L20" s="469"/>
      <c r="M20" s="469"/>
      <c r="N20" s="469"/>
      <c r="O20" s="469"/>
      <c r="P20" s="469"/>
      <c r="Q20" s="469"/>
      <c r="R20" s="469"/>
      <c r="S20" s="469"/>
      <c r="T20" s="469"/>
      <c r="U20" s="469"/>
      <c r="V20" s="469"/>
      <c r="W20" s="469"/>
      <c r="X20" s="469"/>
      <c r="Y20" s="512"/>
      <c r="Z20" s="512"/>
      <c r="AA20" s="512"/>
      <c r="AB20" s="512"/>
      <c r="AC20" s="508" t="s">
        <v>762</v>
      </c>
      <c r="AD20" s="508"/>
      <c r="AE20" s="508"/>
      <c r="AF20" s="508"/>
      <c r="AG20" s="508"/>
      <c r="AH20" s="508" t="str">
        <f>IF(Y20="","",IF(Y20="&lt; 2 %",0,1))</f>
        <v/>
      </c>
      <c r="AI20" s="509"/>
      <c r="AJ20" s="45"/>
      <c r="AK20" s="81"/>
    </row>
    <row r="21" spans="1:37">
      <c r="A21" s="45"/>
      <c r="B21" s="570" t="s">
        <v>751</v>
      </c>
      <c r="C21" s="469"/>
      <c r="D21" s="469"/>
      <c r="E21" s="469"/>
      <c r="F21" s="469"/>
      <c r="G21" s="469"/>
      <c r="H21" s="469"/>
      <c r="I21" s="469"/>
      <c r="J21" s="469"/>
      <c r="K21" s="469"/>
      <c r="L21" s="469"/>
      <c r="M21" s="469"/>
      <c r="N21" s="469"/>
      <c r="O21" s="469"/>
      <c r="P21" s="469"/>
      <c r="Q21" s="469"/>
      <c r="R21" s="469"/>
      <c r="S21" s="469"/>
      <c r="T21" s="469"/>
      <c r="U21" s="469"/>
      <c r="V21" s="469"/>
      <c r="W21" s="469"/>
      <c r="X21" s="469"/>
      <c r="Y21" s="512"/>
      <c r="Z21" s="512"/>
      <c r="AA21" s="512"/>
      <c r="AB21" s="512"/>
      <c r="AC21" s="508" t="s">
        <v>762</v>
      </c>
      <c r="AD21" s="508"/>
      <c r="AE21" s="508"/>
      <c r="AF21" s="508"/>
      <c r="AG21" s="508"/>
      <c r="AH21" s="508" t="str">
        <f>IF(Y21="","",IF(Y21="&lt; 30 %",0,1))</f>
        <v/>
      </c>
      <c r="AI21" s="509"/>
      <c r="AJ21" s="45"/>
      <c r="AK21" s="81"/>
    </row>
    <row r="22" spans="1:37">
      <c r="A22" s="45"/>
      <c r="B22" s="259" t="s">
        <v>752</v>
      </c>
      <c r="C22" s="260"/>
      <c r="D22" s="260"/>
      <c r="E22" s="260"/>
      <c r="F22" s="260"/>
      <c r="G22" s="260"/>
      <c r="H22" s="260"/>
      <c r="I22" s="260"/>
      <c r="J22" s="260"/>
      <c r="K22" s="260"/>
      <c r="L22" s="260"/>
      <c r="M22" s="260"/>
      <c r="N22" s="260"/>
      <c r="O22" s="260"/>
      <c r="P22" s="260"/>
      <c r="Q22" s="260"/>
      <c r="R22" s="260"/>
      <c r="S22" s="260"/>
      <c r="T22" s="260"/>
      <c r="U22" s="260"/>
      <c r="V22" s="260"/>
      <c r="W22" s="260"/>
      <c r="X22" s="260"/>
      <c r="Y22" s="512"/>
      <c r="Z22" s="512"/>
      <c r="AA22" s="512"/>
      <c r="AB22" s="512"/>
      <c r="AC22" s="508" t="s">
        <v>762</v>
      </c>
      <c r="AD22" s="508"/>
      <c r="AE22" s="508"/>
      <c r="AF22" s="508"/>
      <c r="AG22" s="508"/>
      <c r="AH22" s="508" t="str">
        <f>IF(Y22="","",IF(Y22="&lt; 2",1,0))</f>
        <v/>
      </c>
      <c r="AI22" s="509"/>
      <c r="AJ22" s="45"/>
      <c r="AK22" s="81"/>
    </row>
    <row r="23" spans="1:37">
      <c r="A23" s="45"/>
      <c r="B23" s="259" t="s">
        <v>749</v>
      </c>
      <c r="C23" s="260"/>
      <c r="D23" s="260"/>
      <c r="E23" s="260"/>
      <c r="F23" s="260"/>
      <c r="G23" s="260"/>
      <c r="H23" s="260"/>
      <c r="I23" s="260"/>
      <c r="J23" s="260"/>
      <c r="K23" s="260"/>
      <c r="L23" s="260"/>
      <c r="M23" s="260"/>
      <c r="N23" s="260"/>
      <c r="O23" s="260"/>
      <c r="P23" s="260"/>
      <c r="Q23" s="260"/>
      <c r="R23" s="260"/>
      <c r="S23" s="260"/>
      <c r="T23" s="260"/>
      <c r="U23" s="260"/>
      <c r="V23" s="260"/>
      <c r="W23" s="260"/>
      <c r="X23" s="260"/>
      <c r="Y23" s="512"/>
      <c r="Z23" s="512"/>
      <c r="AA23" s="512"/>
      <c r="AB23" s="512"/>
      <c r="AC23" s="508" t="s">
        <v>762</v>
      </c>
      <c r="AD23" s="508"/>
      <c r="AE23" s="508"/>
      <c r="AF23" s="508"/>
      <c r="AG23" s="508"/>
      <c r="AH23" s="508" t="str">
        <f>IF(Y23="","",IF(Y23="Oui",1,0))</f>
        <v/>
      </c>
      <c r="AI23" s="509"/>
      <c r="AJ23" s="45"/>
      <c r="AK23" s="81"/>
    </row>
    <row r="24" spans="1:37">
      <c r="A24" s="45"/>
      <c r="B24" s="259" t="s">
        <v>753</v>
      </c>
      <c r="C24" s="260"/>
      <c r="D24" s="260"/>
      <c r="E24" s="260"/>
      <c r="F24" s="260"/>
      <c r="G24" s="260"/>
      <c r="H24" s="260"/>
      <c r="I24" s="260"/>
      <c r="J24" s="260"/>
      <c r="K24" s="260"/>
      <c r="L24" s="260"/>
      <c r="M24" s="260"/>
      <c r="N24" s="260"/>
      <c r="O24" s="260"/>
      <c r="P24" s="260"/>
      <c r="Q24" s="260"/>
      <c r="R24" s="260"/>
      <c r="S24" s="260"/>
      <c r="T24" s="260"/>
      <c r="U24" s="260"/>
      <c r="V24" s="260"/>
      <c r="W24" s="260"/>
      <c r="X24" s="260"/>
      <c r="Y24" s="512"/>
      <c r="Z24" s="512"/>
      <c r="AA24" s="512"/>
      <c r="AB24" s="512"/>
      <c r="AC24" s="508" t="s">
        <v>762</v>
      </c>
      <c r="AD24" s="508"/>
      <c r="AE24" s="508"/>
      <c r="AF24" s="508"/>
      <c r="AG24" s="508"/>
      <c r="AH24" s="508" t="str">
        <f>IF(Y24="","",IF(Y24="&lt; 3 mois",0,1))</f>
        <v/>
      </c>
      <c r="AI24" s="509"/>
      <c r="AJ24" s="45"/>
      <c r="AK24" s="81"/>
    </row>
    <row r="25" spans="1:37" ht="15.75" thickBot="1">
      <c r="A25" s="45"/>
      <c r="B25" s="601" t="s">
        <v>754</v>
      </c>
      <c r="C25" s="602"/>
      <c r="D25" s="602"/>
      <c r="E25" s="602"/>
      <c r="F25" s="602"/>
      <c r="G25" s="602"/>
      <c r="H25" s="602"/>
      <c r="I25" s="602"/>
      <c r="J25" s="602"/>
      <c r="K25" s="602"/>
      <c r="L25" s="602"/>
      <c r="M25" s="602"/>
      <c r="N25" s="602"/>
      <c r="O25" s="602"/>
      <c r="P25" s="602"/>
      <c r="Q25" s="602"/>
      <c r="R25" s="602"/>
      <c r="S25" s="602"/>
      <c r="T25" s="602"/>
      <c r="U25" s="602"/>
      <c r="V25" s="602"/>
      <c r="W25" s="602"/>
      <c r="X25" s="602"/>
      <c r="Y25" s="569"/>
      <c r="Z25" s="569"/>
      <c r="AA25" s="569"/>
      <c r="AB25" s="569"/>
      <c r="AC25" s="510" t="s">
        <v>762</v>
      </c>
      <c r="AD25" s="510"/>
      <c r="AE25" s="510"/>
      <c r="AF25" s="510"/>
      <c r="AG25" s="510"/>
      <c r="AH25" s="510" t="str">
        <f>IF(Y25="","",IF(Y25="&lt; 6 mois",0,1))</f>
        <v/>
      </c>
      <c r="AI25" s="511"/>
      <c r="AJ25" s="45"/>
      <c r="AK25" s="81"/>
    </row>
    <row r="26" spans="1:37" ht="15.75">
      <c r="A26" s="81"/>
      <c r="B26" s="140"/>
      <c r="C26" s="138"/>
      <c r="D26" s="138"/>
      <c r="E26" s="138"/>
      <c r="F26" s="138"/>
      <c r="G26" s="138"/>
      <c r="H26" s="138"/>
      <c r="I26" s="141"/>
      <c r="J26" s="141"/>
      <c r="K26" s="139"/>
      <c r="L26" s="142"/>
      <c r="M26" s="142"/>
      <c r="N26" s="142"/>
      <c r="O26" s="142"/>
      <c r="P26" s="142"/>
      <c r="Q26" s="142"/>
      <c r="R26" s="142"/>
      <c r="S26" s="142"/>
      <c r="T26" s="142"/>
      <c r="U26" s="142"/>
      <c r="V26" s="142"/>
      <c r="W26" s="142"/>
      <c r="X26" s="142"/>
      <c r="Y26" s="605" t="s">
        <v>765</v>
      </c>
      <c r="Z26" s="605"/>
      <c r="AA26" s="605"/>
      <c r="AB26" s="605"/>
      <c r="AC26" s="605"/>
      <c r="AD26" s="605"/>
      <c r="AE26" s="605"/>
      <c r="AF26" s="605"/>
      <c r="AG26" s="142"/>
      <c r="AH26" s="603">
        <f>SUM(AH19:AI25)*0.14285</f>
        <v>0</v>
      </c>
      <c r="AI26" s="604"/>
      <c r="AJ26" s="81"/>
      <c r="AK26" s="81"/>
    </row>
    <row r="27" spans="1:37" ht="16.5" thickBot="1">
      <c r="A27" s="81"/>
      <c r="B27" s="143"/>
      <c r="C27" s="137"/>
      <c r="D27" s="137"/>
      <c r="E27" s="137"/>
      <c r="F27" s="137"/>
      <c r="G27" s="137"/>
      <c r="H27" s="137"/>
      <c r="I27" s="137"/>
      <c r="J27" s="137"/>
      <c r="K27" s="137"/>
      <c r="L27" s="137"/>
      <c r="M27" s="144"/>
      <c r="N27" s="144"/>
      <c r="O27" s="144"/>
      <c r="P27" s="144"/>
      <c r="Q27" s="144"/>
      <c r="R27" s="144"/>
      <c r="S27" s="144"/>
      <c r="T27" s="144"/>
      <c r="U27" s="144"/>
      <c r="V27" s="144"/>
      <c r="W27" s="144"/>
      <c r="X27" s="144"/>
      <c r="Y27" s="505" t="s">
        <v>764</v>
      </c>
      <c r="Z27" s="505"/>
      <c r="AA27" s="505"/>
      <c r="AB27" s="505"/>
      <c r="AC27" s="505"/>
      <c r="AD27" s="505"/>
      <c r="AE27" s="505"/>
      <c r="AF27" s="505"/>
      <c r="AG27" s="144"/>
      <c r="AH27" s="506" t="str">
        <f>IF(AH26="","",IF(AH26&lt;50%,"NON","OUI"))</f>
        <v>NON</v>
      </c>
      <c r="AI27" s="507"/>
      <c r="AJ27" s="81"/>
      <c r="AK27" s="81"/>
    </row>
    <row r="28" spans="1:37" ht="16.5" thickBot="1">
      <c r="A28" s="81"/>
      <c r="B28" s="81"/>
      <c r="C28" s="45"/>
      <c r="D28" s="45"/>
      <c r="E28" s="45"/>
      <c r="F28" s="45"/>
      <c r="G28" s="45"/>
      <c r="H28" s="45"/>
      <c r="I28" s="45"/>
      <c r="J28" s="45"/>
      <c r="K28" s="45"/>
      <c r="L28" s="45"/>
      <c r="M28" s="81"/>
      <c r="N28" s="81"/>
      <c r="O28" s="81"/>
      <c r="P28" s="81"/>
      <c r="Q28" s="81"/>
      <c r="R28" s="81"/>
      <c r="S28" s="81"/>
      <c r="T28" s="81"/>
      <c r="U28" s="81"/>
      <c r="V28" s="81"/>
      <c r="W28" s="81"/>
      <c r="X28" s="81"/>
      <c r="Y28" s="148"/>
      <c r="Z28" s="148"/>
      <c r="AA28" s="148"/>
      <c r="AB28" s="148"/>
      <c r="AC28" s="148"/>
      <c r="AD28" s="148"/>
      <c r="AE28" s="148"/>
      <c r="AF28" s="148"/>
      <c r="AG28" s="81"/>
      <c r="AH28" s="149"/>
      <c r="AI28" s="149"/>
      <c r="AJ28" s="81"/>
      <c r="AK28" s="81"/>
    </row>
    <row r="29" spans="1:37" ht="18" customHeight="1" thickBot="1">
      <c r="A29" s="81"/>
      <c r="B29" s="623" t="s">
        <v>784</v>
      </c>
      <c r="C29" s="624"/>
      <c r="D29" s="624"/>
      <c r="E29" s="624"/>
      <c r="F29" s="624"/>
      <c r="G29" s="624"/>
      <c r="H29" s="624"/>
      <c r="I29" s="624"/>
      <c r="J29" s="624"/>
      <c r="K29" s="624"/>
      <c r="L29" s="624"/>
      <c r="M29" s="624"/>
      <c r="N29" s="624"/>
      <c r="O29" s="624"/>
      <c r="P29" s="625"/>
      <c r="Q29" s="81"/>
      <c r="R29" s="81"/>
      <c r="S29" s="81"/>
      <c r="T29" s="81"/>
      <c r="U29" s="81"/>
      <c r="V29" s="81"/>
      <c r="W29" s="81"/>
      <c r="X29" s="81"/>
      <c r="Y29" s="148"/>
      <c r="Z29" s="148"/>
      <c r="AA29" s="148"/>
      <c r="AB29" s="148"/>
      <c r="AC29" s="148"/>
      <c r="AD29" s="148"/>
      <c r="AE29" s="148"/>
      <c r="AF29" s="148"/>
      <c r="AG29" s="81"/>
      <c r="AH29" s="149"/>
      <c r="AI29" s="149"/>
      <c r="AJ29" s="81"/>
      <c r="AK29" s="81"/>
    </row>
    <row r="30" spans="1:37" ht="18" customHeight="1" thickBot="1">
      <c r="A30" s="81"/>
      <c r="B30" s="598" t="s">
        <v>769</v>
      </c>
      <c r="C30" s="599"/>
      <c r="D30" s="599"/>
      <c r="E30" s="599"/>
      <c r="F30" s="599"/>
      <c r="G30" s="599"/>
      <c r="H30" s="599"/>
      <c r="I30" s="599"/>
      <c r="J30" s="599"/>
      <c r="K30" s="599"/>
      <c r="L30" s="599"/>
      <c r="M30" s="599"/>
      <c r="N30" s="613"/>
      <c r="O30" s="620" t="e">
        <f>AH7</f>
        <v>#DIV/0!</v>
      </c>
      <c r="P30" s="615"/>
      <c r="Q30" s="81"/>
      <c r="R30" s="81"/>
      <c r="S30" s="81"/>
      <c r="T30" s="81"/>
      <c r="U30" s="81"/>
      <c r="V30" s="81"/>
      <c r="W30" s="81"/>
      <c r="X30" s="81"/>
      <c r="Y30" s="148"/>
      <c r="Z30" s="148"/>
      <c r="AA30" s="148"/>
      <c r="AB30" s="148"/>
      <c r="AC30" s="148"/>
      <c r="AD30" s="148"/>
      <c r="AE30" s="148"/>
      <c r="AF30" s="148"/>
      <c r="AG30" s="81"/>
      <c r="AH30" s="149"/>
      <c r="AI30" s="149"/>
      <c r="AJ30" s="81"/>
      <c r="AK30" s="81"/>
    </row>
    <row r="31" spans="1:37" ht="18" customHeight="1" thickBot="1">
      <c r="A31" s="81"/>
      <c r="B31" s="598" t="s">
        <v>636</v>
      </c>
      <c r="C31" s="599"/>
      <c r="D31" s="599"/>
      <c r="E31" s="599"/>
      <c r="F31" s="599"/>
      <c r="G31" s="599"/>
      <c r="H31" s="599"/>
      <c r="I31" s="599"/>
      <c r="J31" s="599"/>
      <c r="K31" s="599"/>
      <c r="L31" s="599"/>
      <c r="M31" s="599"/>
      <c r="N31" s="613"/>
      <c r="O31" s="621" t="e">
        <f>S31</f>
        <v>#N/A</v>
      </c>
      <c r="P31" s="622"/>
      <c r="Q31" s="81"/>
      <c r="R31" s="81"/>
      <c r="S31" s="564" t="e">
        <f>K10</f>
        <v>#N/A</v>
      </c>
      <c r="T31" s="564"/>
      <c r="U31" s="564"/>
      <c r="V31" s="564"/>
      <c r="W31" s="81"/>
      <c r="X31" s="81"/>
      <c r="Y31" s="148"/>
      <c r="Z31" s="148"/>
      <c r="AA31" s="148"/>
      <c r="AB31" s="148"/>
      <c r="AC31" s="148"/>
      <c r="AD31" s="148"/>
      <c r="AE31" s="148"/>
      <c r="AF31" s="148"/>
      <c r="AG31" s="81"/>
      <c r="AH31" s="149"/>
      <c r="AI31" s="149"/>
      <c r="AJ31" s="81"/>
      <c r="AK31" s="81"/>
    </row>
    <row r="32" spans="1:37" ht="18" customHeight="1" thickBot="1">
      <c r="A32" s="81"/>
      <c r="B32" s="598" t="s">
        <v>785</v>
      </c>
      <c r="C32" s="599"/>
      <c r="D32" s="599"/>
      <c r="E32" s="599"/>
      <c r="F32" s="599"/>
      <c r="G32" s="599"/>
      <c r="H32" s="599"/>
      <c r="I32" s="599"/>
      <c r="J32" s="599"/>
      <c r="K32" s="599"/>
      <c r="L32" s="599"/>
      <c r="M32" s="599"/>
      <c r="N32" s="613"/>
      <c r="O32" s="614" t="e">
        <f>AF32</f>
        <v>#DIV/0!</v>
      </c>
      <c r="P32" s="615"/>
      <c r="Q32" s="81"/>
      <c r="R32" s="81"/>
      <c r="S32" s="565">
        <f>M14</f>
        <v>0</v>
      </c>
      <c r="T32" s="566"/>
      <c r="U32" s="566"/>
      <c r="V32" s="566"/>
      <c r="W32" s="566"/>
      <c r="X32" s="566"/>
      <c r="Y32" s="151"/>
      <c r="Z32" s="626">
        <f>'1 QUESTIONNAIRE DE BASE'!N58</f>
        <v>0</v>
      </c>
      <c r="AA32" s="626"/>
      <c r="AB32" s="626"/>
      <c r="AC32" s="626"/>
      <c r="AD32" s="626"/>
      <c r="AE32" s="626"/>
      <c r="AF32" s="562" t="e">
        <f>S32/Z32</f>
        <v>#DIV/0!</v>
      </c>
      <c r="AG32" s="563"/>
      <c r="AH32" s="563"/>
      <c r="AI32" s="149"/>
      <c r="AJ32" s="81"/>
      <c r="AK32" s="81"/>
    </row>
    <row r="33" spans="1:37" ht="18" customHeight="1" thickBot="1">
      <c r="A33" s="81"/>
      <c r="B33" s="598" t="s">
        <v>787</v>
      </c>
      <c r="C33" s="599"/>
      <c r="D33" s="599"/>
      <c r="E33" s="599"/>
      <c r="F33" s="599"/>
      <c r="G33" s="599"/>
      <c r="H33" s="599"/>
      <c r="I33" s="599"/>
      <c r="J33" s="599"/>
      <c r="K33" s="599"/>
      <c r="L33" s="599"/>
      <c r="M33" s="599"/>
      <c r="N33" s="613"/>
      <c r="O33" s="614">
        <f>U33</f>
        <v>0</v>
      </c>
      <c r="P33" s="615"/>
      <c r="Q33" s="81"/>
      <c r="R33" s="81"/>
      <c r="S33" s="81"/>
      <c r="T33" s="81"/>
      <c r="U33" s="619">
        <f>AH26*100</f>
        <v>0</v>
      </c>
      <c r="V33" s="619"/>
      <c r="W33" s="81"/>
      <c r="X33" s="81"/>
      <c r="Y33" s="148"/>
      <c r="Z33" s="148"/>
      <c r="AA33" s="148"/>
      <c r="AB33" s="148"/>
      <c r="AC33" s="148"/>
      <c r="AD33" s="148"/>
      <c r="AE33" s="148"/>
      <c r="AF33" s="148"/>
      <c r="AG33" s="81"/>
      <c r="AH33" s="149"/>
      <c r="AI33" s="149"/>
      <c r="AJ33" s="81"/>
      <c r="AK33" s="81"/>
    </row>
    <row r="34" spans="1:37" ht="15.75" thickBot="1">
      <c r="A34" s="81"/>
      <c r="B34" s="147"/>
      <c r="C34" s="147"/>
      <c r="D34" s="147"/>
      <c r="E34" s="147"/>
      <c r="F34" s="147"/>
      <c r="G34" s="147"/>
      <c r="H34" s="147"/>
      <c r="I34" s="147"/>
      <c r="J34" s="147"/>
      <c r="K34" s="147"/>
      <c r="L34" s="147"/>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81"/>
      <c r="AK34" s="81"/>
    </row>
    <row r="35" spans="1:37" ht="15.75" thickBot="1">
      <c r="A35" s="45"/>
      <c r="B35" s="531" t="s">
        <v>781</v>
      </c>
      <c r="C35" s="595"/>
      <c r="D35" s="595"/>
      <c r="E35" s="595"/>
      <c r="F35" s="595"/>
      <c r="G35" s="595"/>
      <c r="H35" s="595"/>
      <c r="I35" s="595"/>
      <c r="J35" s="595"/>
      <c r="K35" s="595"/>
      <c r="L35" s="595"/>
      <c r="M35" s="595"/>
      <c r="N35" s="595"/>
      <c r="O35" s="595"/>
      <c r="P35" s="595"/>
      <c r="Q35" s="596"/>
      <c r="R35" s="596"/>
      <c r="S35" s="596"/>
      <c r="T35" s="596"/>
      <c r="U35" s="596"/>
      <c r="V35" s="596"/>
      <c r="W35" s="596"/>
      <c r="X35" s="596"/>
      <c r="Y35" s="596"/>
      <c r="Z35" s="596"/>
      <c r="AA35" s="596"/>
      <c r="AB35" s="596"/>
      <c r="AC35" s="596"/>
      <c r="AD35" s="596"/>
      <c r="AE35" s="596"/>
      <c r="AF35" s="596"/>
      <c r="AG35" s="596"/>
      <c r="AH35" s="596"/>
      <c r="AI35" s="597"/>
      <c r="AJ35" s="45"/>
      <c r="AK35" s="81"/>
    </row>
    <row r="36" spans="1:37" ht="18" customHeight="1" thickBot="1">
      <c r="A36" s="45"/>
      <c r="B36" s="598" t="s">
        <v>786</v>
      </c>
      <c r="C36" s="599"/>
      <c r="D36" s="599"/>
      <c r="E36" s="599"/>
      <c r="F36" s="599"/>
      <c r="G36" s="599"/>
      <c r="H36" s="599"/>
      <c r="I36" s="599"/>
      <c r="J36" s="599"/>
      <c r="K36" s="599"/>
      <c r="L36" s="600"/>
      <c r="M36" s="592"/>
      <c r="N36" s="593"/>
      <c r="O36" s="593"/>
      <c r="P36" s="593"/>
      <c r="Q36" s="594"/>
      <c r="R36" s="145"/>
      <c r="S36" s="146"/>
      <c r="T36" s="146"/>
      <c r="U36" s="529"/>
      <c r="V36" s="529"/>
      <c r="W36" s="529"/>
      <c r="X36" s="529"/>
      <c r="Y36" s="529"/>
      <c r="Z36" s="529"/>
      <c r="AA36" s="529"/>
      <c r="AB36" s="529"/>
      <c r="AC36" s="529"/>
      <c r="AD36" s="529"/>
      <c r="AE36" s="529"/>
      <c r="AF36" s="529"/>
      <c r="AG36" s="529"/>
      <c r="AH36" s="529"/>
      <c r="AI36" s="556"/>
      <c r="AJ36" s="45"/>
      <c r="AK36" s="81"/>
    </row>
    <row r="37" spans="1:37">
      <c r="A37" s="45"/>
      <c r="B37" s="66" t="s">
        <v>637</v>
      </c>
      <c r="C37" s="67"/>
      <c r="D37" s="67"/>
      <c r="E37" s="67"/>
      <c r="F37" s="67"/>
      <c r="G37" s="67"/>
      <c r="H37" s="67"/>
      <c r="I37" s="67"/>
      <c r="J37" s="67"/>
      <c r="K37" s="67"/>
      <c r="L37" s="68"/>
      <c r="M37" s="586"/>
      <c r="N37" s="587"/>
      <c r="O37" s="587"/>
      <c r="P37" s="587"/>
      <c r="Q37" s="587"/>
      <c r="R37" s="587"/>
      <c r="S37" s="587"/>
      <c r="T37" s="587"/>
      <c r="U37" s="587"/>
      <c r="V37" s="587"/>
      <c r="W37" s="587"/>
      <c r="X37" s="587"/>
      <c r="Y37" s="587"/>
      <c r="Z37" s="587"/>
      <c r="AA37" s="587"/>
      <c r="AB37" s="587"/>
      <c r="AC37" s="587"/>
      <c r="AD37" s="587"/>
      <c r="AE37" s="587"/>
      <c r="AF37" s="587"/>
      <c r="AG37" s="587"/>
      <c r="AH37" s="587"/>
      <c r="AI37" s="588"/>
      <c r="AJ37" s="45"/>
      <c r="AK37" s="81"/>
    </row>
    <row r="38" spans="1:37">
      <c r="A38" s="45"/>
      <c r="B38" s="69"/>
      <c r="C38" s="70"/>
      <c r="D38" s="70"/>
      <c r="E38" s="70"/>
      <c r="F38" s="70"/>
      <c r="G38" s="70"/>
      <c r="H38" s="70"/>
      <c r="I38" s="70"/>
      <c r="J38" s="70"/>
      <c r="K38" s="70"/>
      <c r="L38" s="71"/>
      <c r="M38" s="586"/>
      <c r="N38" s="587"/>
      <c r="O38" s="587"/>
      <c r="P38" s="587"/>
      <c r="Q38" s="587"/>
      <c r="R38" s="587"/>
      <c r="S38" s="587"/>
      <c r="T38" s="587"/>
      <c r="U38" s="587"/>
      <c r="V38" s="587"/>
      <c r="W38" s="587"/>
      <c r="X38" s="587"/>
      <c r="Y38" s="587"/>
      <c r="Z38" s="587"/>
      <c r="AA38" s="587"/>
      <c r="AB38" s="587"/>
      <c r="AC38" s="587"/>
      <c r="AD38" s="587"/>
      <c r="AE38" s="587"/>
      <c r="AF38" s="587"/>
      <c r="AG38" s="587"/>
      <c r="AH38" s="587"/>
      <c r="AI38" s="588"/>
      <c r="AJ38" s="45"/>
      <c r="AK38" s="81"/>
    </row>
    <row r="39" spans="1:37">
      <c r="A39" s="45"/>
      <c r="B39" s="69"/>
      <c r="C39" s="70"/>
      <c r="D39" s="70"/>
      <c r="E39" s="70"/>
      <c r="F39" s="70"/>
      <c r="G39" s="70"/>
      <c r="H39" s="70"/>
      <c r="I39" s="70"/>
      <c r="J39" s="70"/>
      <c r="K39" s="70"/>
      <c r="L39" s="71"/>
      <c r="M39" s="586"/>
      <c r="N39" s="587"/>
      <c r="O39" s="587"/>
      <c r="P39" s="587"/>
      <c r="Q39" s="587"/>
      <c r="R39" s="587"/>
      <c r="S39" s="587"/>
      <c r="T39" s="587"/>
      <c r="U39" s="587"/>
      <c r="V39" s="587"/>
      <c r="W39" s="587"/>
      <c r="X39" s="587"/>
      <c r="Y39" s="587"/>
      <c r="Z39" s="587"/>
      <c r="AA39" s="587"/>
      <c r="AB39" s="587"/>
      <c r="AC39" s="587"/>
      <c r="AD39" s="587"/>
      <c r="AE39" s="587"/>
      <c r="AF39" s="587"/>
      <c r="AG39" s="587"/>
      <c r="AH39" s="587"/>
      <c r="AI39" s="588"/>
      <c r="AJ39" s="45"/>
      <c r="AK39" s="81"/>
    </row>
    <row r="40" spans="1:37" ht="15.75" thickBot="1">
      <c r="A40" s="45"/>
      <c r="B40" s="72"/>
      <c r="C40" s="73"/>
      <c r="D40" s="73"/>
      <c r="E40" s="73"/>
      <c r="F40" s="73"/>
      <c r="G40" s="73"/>
      <c r="H40" s="73"/>
      <c r="I40" s="73"/>
      <c r="J40" s="73"/>
      <c r="K40" s="73"/>
      <c r="L40" s="74"/>
      <c r="M40" s="589"/>
      <c r="N40" s="590"/>
      <c r="O40" s="590"/>
      <c r="P40" s="590"/>
      <c r="Q40" s="590"/>
      <c r="R40" s="590"/>
      <c r="S40" s="590"/>
      <c r="T40" s="590"/>
      <c r="U40" s="590"/>
      <c r="V40" s="590"/>
      <c r="W40" s="590"/>
      <c r="X40" s="590"/>
      <c r="Y40" s="590"/>
      <c r="Z40" s="590"/>
      <c r="AA40" s="590"/>
      <c r="AB40" s="590"/>
      <c r="AC40" s="590"/>
      <c r="AD40" s="590"/>
      <c r="AE40" s="590"/>
      <c r="AF40" s="590"/>
      <c r="AG40" s="590"/>
      <c r="AH40" s="590"/>
      <c r="AI40" s="591"/>
      <c r="AJ40" s="45"/>
      <c r="AK40" s="81"/>
    </row>
    <row r="41" spans="1:37" ht="19.899999999999999" customHeight="1" thickBot="1">
      <c r="A41" s="45"/>
      <c r="B41" s="580" t="s">
        <v>783</v>
      </c>
      <c r="C41" s="581"/>
      <c r="D41" s="581"/>
      <c r="E41" s="581"/>
      <c r="F41" s="581"/>
      <c r="G41" s="581"/>
      <c r="H41" s="581"/>
      <c r="I41" s="581"/>
      <c r="J41" s="581"/>
      <c r="K41" s="581"/>
      <c r="L41" s="582"/>
      <c r="M41" s="583"/>
      <c r="N41" s="584"/>
      <c r="O41" s="584"/>
      <c r="P41" s="584"/>
      <c r="Q41" s="584"/>
      <c r="R41" s="584"/>
      <c r="S41" s="584"/>
      <c r="T41" s="584"/>
      <c r="U41" s="584"/>
      <c r="V41" s="584"/>
      <c r="W41" s="584"/>
      <c r="X41" s="584"/>
      <c r="Y41" s="584"/>
      <c r="Z41" s="584"/>
      <c r="AA41" s="584"/>
      <c r="AB41" s="584"/>
      <c r="AC41" s="584"/>
      <c r="AD41" s="584"/>
      <c r="AE41" s="584"/>
      <c r="AF41" s="584"/>
      <c r="AG41" s="584"/>
      <c r="AH41" s="584"/>
      <c r="AI41" s="585"/>
      <c r="AJ41" s="45"/>
      <c r="AK41" s="81"/>
    </row>
    <row r="42" spans="1:37">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81"/>
    </row>
  </sheetData>
  <sheetProtection algorithmName="SHA-512" hashValue="6Z7ECTzMkAd9vqHgQ+DEP8KM8O3XfGRwuFk6bwGo46BCMi0P7C7N6dkmNzcqj2h1SHVzdfgQygUi5ZKZq8XWzA==" saltValue="ClEDRbAvvKa7CqzJVbAiNQ==" spinCount="100000" sheet="1" selectLockedCells="1"/>
  <mergeCells count="83">
    <mergeCell ref="B3:Z3"/>
    <mergeCell ref="AA3:AG3"/>
    <mergeCell ref="AH3:AI3"/>
    <mergeCell ref="B33:N33"/>
    <mergeCell ref="O33:P33"/>
    <mergeCell ref="B19:X19"/>
    <mergeCell ref="B30:N30"/>
    <mergeCell ref="Y19:AB19"/>
    <mergeCell ref="U33:V33"/>
    <mergeCell ref="O30:P30"/>
    <mergeCell ref="B31:N31"/>
    <mergeCell ref="O31:P31"/>
    <mergeCell ref="B29:P29"/>
    <mergeCell ref="B32:N32"/>
    <mergeCell ref="O32:P32"/>
    <mergeCell ref="Z32:AE32"/>
    <mergeCell ref="Y20:AB20"/>
    <mergeCell ref="B22:X22"/>
    <mergeCell ref="B23:X23"/>
    <mergeCell ref="B41:L41"/>
    <mergeCell ref="M41:AI41"/>
    <mergeCell ref="M37:AI40"/>
    <mergeCell ref="M36:Q36"/>
    <mergeCell ref="B35:P35"/>
    <mergeCell ref="Q35:AI35"/>
    <mergeCell ref="B36:L36"/>
    <mergeCell ref="U36:AB36"/>
    <mergeCell ref="AC36:AI36"/>
    <mergeCell ref="B24:X24"/>
    <mergeCell ref="B25:X25"/>
    <mergeCell ref="AH26:AI26"/>
    <mergeCell ref="Y26:AF26"/>
    <mergeCell ref="B14:L14"/>
    <mergeCell ref="M14:AI14"/>
    <mergeCell ref="B15:L16"/>
    <mergeCell ref="M15:AI16"/>
    <mergeCell ref="B18:AI18"/>
    <mergeCell ref="B2:AI2"/>
    <mergeCell ref="B10:J10"/>
    <mergeCell ref="K10:L10"/>
    <mergeCell ref="M10:AI10"/>
    <mergeCell ref="AF32:AH32"/>
    <mergeCell ref="S31:V31"/>
    <mergeCell ref="S32:X32"/>
    <mergeCell ref="AC19:AG19"/>
    <mergeCell ref="AC20:AG20"/>
    <mergeCell ref="AH19:AI19"/>
    <mergeCell ref="AH20:AI20"/>
    <mergeCell ref="Y23:AB23"/>
    <mergeCell ref="Y24:AB24"/>
    <mergeCell ref="Y25:AB25"/>
    <mergeCell ref="B20:X20"/>
    <mergeCell ref="B21:X21"/>
    <mergeCell ref="B11:L13"/>
    <mergeCell ref="B4:Z4"/>
    <mergeCell ref="B5:Z5"/>
    <mergeCell ref="B6:Z6"/>
    <mergeCell ref="B7:Z7"/>
    <mergeCell ref="B9:AI9"/>
    <mergeCell ref="AA4:AG4"/>
    <mergeCell ref="AA5:AG5"/>
    <mergeCell ref="AA6:AG6"/>
    <mergeCell ref="AA7:AG7"/>
    <mergeCell ref="AH4:AI4"/>
    <mergeCell ref="AH5:AI5"/>
    <mergeCell ref="AH6:AI6"/>
    <mergeCell ref="AH7:AI7"/>
    <mergeCell ref="AA8:AG8"/>
    <mergeCell ref="M11:AI13"/>
    <mergeCell ref="Y27:AF27"/>
    <mergeCell ref="AH27:AI27"/>
    <mergeCell ref="AH21:AI21"/>
    <mergeCell ref="AH22:AI22"/>
    <mergeCell ref="AH23:AI23"/>
    <mergeCell ref="AH24:AI24"/>
    <mergeCell ref="AH25:AI25"/>
    <mergeCell ref="AC21:AG21"/>
    <mergeCell ref="AC22:AG22"/>
    <mergeCell ref="AC23:AG23"/>
    <mergeCell ref="AC24:AG24"/>
    <mergeCell ref="AC25:AG25"/>
    <mergeCell ref="Y21:AB21"/>
    <mergeCell ref="Y22:AB22"/>
  </mergeCells>
  <conditionalFormatting sqref="M36:Q36">
    <cfRule type="expression" dxfId="8" priority="17">
      <formula>M36="NON"</formula>
    </cfRule>
    <cfRule type="expression" dxfId="7" priority="18">
      <formula>M36="OUI"</formula>
    </cfRule>
  </conditionalFormatting>
  <conditionalFormatting sqref="M10:AI10">
    <cfRule type="containsText" dxfId="6" priority="41" operator="containsText" text="Pays exclu">
      <formula>NOT(ISERROR(SEARCH("Pays exclu",M10)))</formula>
    </cfRule>
    <cfRule type="containsText" dxfId="5" priority="42" operator="containsText" text="pays sous surveillance">
      <formula>NOT(ISERROR(SEARCH("pays sous surveillance",M10)))</formula>
    </cfRule>
    <cfRule type="containsText" dxfId="4" priority="43" operator="containsText" text="pays accepté">
      <formula>NOT(ISERROR(SEARCH("pays accepté",M10)))</formula>
    </cfRule>
  </conditionalFormatting>
  <conditionalFormatting sqref="O30:P30">
    <cfRule type="iconSet" priority="16">
      <iconSet showValue="0">
        <cfvo type="percent" val="0"/>
        <cfvo type="num" val="30"/>
        <cfvo type="num" val="60"/>
      </iconSet>
    </cfRule>
  </conditionalFormatting>
  <conditionalFormatting sqref="O31:P31">
    <cfRule type="iconSet" priority="13">
      <iconSet showValue="0">
        <cfvo type="percent" val="0"/>
        <cfvo type="num" val="25"/>
        <cfvo type="num" val="43"/>
      </iconSet>
    </cfRule>
  </conditionalFormatting>
  <conditionalFormatting sqref="AA3:AG6">
    <cfRule type="cellIs" dxfId="3" priority="9" operator="equal">
      <formula>"non renseigné"</formula>
    </cfRule>
  </conditionalFormatting>
  <conditionalFormatting sqref="AH3:AI3">
    <cfRule type="cellIs" dxfId="2" priority="1" operator="lessThan">
      <formula>60</formula>
    </cfRule>
  </conditionalFormatting>
  <conditionalFormatting sqref="AH5:AI5">
    <cfRule type="iconSet" priority="28">
      <iconSet showValue="0">
        <cfvo type="percent" val="0"/>
        <cfvo type="num" val="30"/>
        <cfvo type="num" val="60"/>
      </iconSet>
    </cfRule>
  </conditionalFormatting>
  <conditionalFormatting sqref="AH6:AI6">
    <cfRule type="iconSet" priority="27">
      <iconSet showValue="0">
        <cfvo type="percent" val="0"/>
        <cfvo type="num" val="30"/>
        <cfvo type="num" val="60"/>
      </iconSet>
    </cfRule>
  </conditionalFormatting>
  <conditionalFormatting sqref="AH7:AI7">
    <cfRule type="iconSet" priority="26">
      <iconSet showValue="0">
        <cfvo type="percent" val="0"/>
        <cfvo type="num" val="30"/>
        <cfvo type="num" val="60"/>
      </iconSet>
    </cfRule>
  </conditionalFormatting>
  <conditionalFormatting sqref="AH27:AI31 AI32 AH33:AI33">
    <cfRule type="expression" dxfId="1" priority="34">
      <formula>AH27="NON"</formula>
    </cfRule>
    <cfRule type="expression" dxfId="0" priority="35">
      <formula>AH27="OUI"</formula>
    </cfRule>
  </conditionalFormatting>
  <dataValidations count="1">
    <dataValidation type="list" allowBlank="1" showInputMessage="1" showErrorMessage="1" sqref="M36" xr:uid="{00000000-0002-0000-0A00-000000000000}">
      <formula1>"OUI,NON"</formula1>
    </dataValidation>
  </dataValidations>
  <pageMargins left="0.70866141732283472" right="0.70866141732283472" top="0.74803149606299213" bottom="0.74803149606299213" header="0.31496062992125984" footer="0.31496062992125984"/>
  <pageSetup paperSize="9" scale="74" orientation="portrait" r:id="rId1"/>
  <ignoredErrors>
    <ignoredError sqref="S31" evalError="1"/>
  </ignoredErrors>
  <extLst>
    <ext xmlns:x14="http://schemas.microsoft.com/office/spreadsheetml/2009/9/main" uri="{78C0D931-6437-407d-A8EE-F0AAD7539E65}">
      <x14:conditionalFormattings>
        <x14:conditionalFormatting xmlns:xm="http://schemas.microsoft.com/office/excel/2006/main">
          <x14:cfRule type="iconSet" priority="38" id="{A5268051-986C-4390-A1D4-51C0ED329C2C}">
            <x14:iconSet iconSet="3Flags" custom="1">
              <x14:cfvo type="percent">
                <xm:f>0</xm:f>
              </x14:cfvo>
              <x14:cfvo type="num">
                <xm:f>0.15</xm:f>
              </x14:cfvo>
              <x14:cfvo type="num">
                <xm:f>0.3</xm:f>
              </x14:cfvo>
              <x14:cfIcon iconSet="3Flags" iconId="2"/>
              <x14:cfIcon iconSet="3Flags" iconId="1"/>
              <x14:cfIcon iconSet="3Flags" iconId="0"/>
            </x14:iconSet>
          </x14:cfRule>
          <xm:sqref>M15:AI16</xm:sqref>
        </x14:conditionalFormatting>
        <x14:conditionalFormatting xmlns:xm="http://schemas.microsoft.com/office/excel/2006/main">
          <x14:cfRule type="iconSet" priority="21" id="{4A16DC61-7A7F-4672-A09B-28102FEBF341}">
            <x14:iconSet iconSet="3Flags" custom="1">
              <x14:cfvo type="percent">
                <xm:f>0</xm:f>
              </x14:cfvo>
              <x14:cfvo type="num">
                <xm:f>0.15</xm:f>
              </x14:cfvo>
              <x14:cfvo type="num">
                <xm:f>0.3</xm:f>
              </x14:cfvo>
              <x14:cfIcon iconSet="3Flags" iconId="2"/>
              <x14:cfIcon iconSet="3Flags" iconId="1"/>
              <x14:cfIcon iconSet="3Flags" iconId="0"/>
            </x14:iconSet>
          </x14:cfRule>
          <xm:sqref>M34:AI34</xm:sqref>
        </x14:conditionalFormatting>
        <x14:conditionalFormatting xmlns:xm="http://schemas.microsoft.com/office/excel/2006/main">
          <x14:cfRule type="iconSet" priority="12" id="{D6B6D50B-3F67-4E09-B0FC-52C4A2F27968}">
            <x14:iconSet showValue="0" custom="1">
              <x14:cfvo type="percent">
                <xm:f>0</xm:f>
              </x14:cfvo>
              <x14:cfvo type="num">
                <xm:f>0.15</xm:f>
              </x14:cfvo>
              <x14:cfvo type="num">
                <xm:f>0.3</xm:f>
              </x14:cfvo>
              <x14:cfIcon iconSet="3TrafficLights1" iconId="2"/>
              <x14:cfIcon iconSet="3TrafficLights1" iconId="1"/>
              <x14:cfIcon iconSet="3TrafficLights1" iconId="0"/>
            </x14:iconSet>
          </x14:cfRule>
          <xm:sqref>O32:P32</xm:sqref>
        </x14:conditionalFormatting>
        <x14:conditionalFormatting xmlns:xm="http://schemas.microsoft.com/office/excel/2006/main">
          <x14:cfRule type="iconSet" priority="11" id="{514F40AB-94CE-4F94-A01A-EB4360E3C549}">
            <x14:iconSet showValue="0" custom="1">
              <x14:cfvo type="percent">
                <xm:f>0</xm:f>
              </x14:cfvo>
              <x14:cfvo type="num">
                <xm:f>0</xm:f>
              </x14:cfvo>
              <x14:cfvo type="num">
                <xm:f>50</xm:f>
              </x14:cfvo>
              <x14:cfIcon iconSet="3TrafficLights1" iconId="2"/>
              <x14:cfIcon iconSet="3TrafficLights1" iconId="2"/>
              <x14:cfIcon iconSet="3TrafficLights1" iconId="0"/>
            </x14:iconSet>
          </x14:cfRule>
          <xm:sqref>O33:P33</xm:sqref>
        </x14:conditionalFormatting>
        <x14:conditionalFormatting xmlns:xm="http://schemas.microsoft.com/office/excel/2006/main">
          <x14:cfRule type="iconSet" priority="4" id="{0649A3D6-75E8-4D76-89E6-2DA293C5BF1C}">
            <x14:iconSet showValue="0" custom="1">
              <x14:cfvo type="percent">
                <xm:f>0</xm:f>
              </x14:cfvo>
              <x14:cfvo type="num">
                <xm:f>60</xm:f>
              </x14:cfvo>
              <x14:cfvo type="num">
                <xm:f>90</xm:f>
              </x14:cfvo>
              <x14:cfIcon iconSet="3TrafficLights1" iconId="0"/>
              <x14:cfIcon iconSet="3TrafficLights1" iconId="1"/>
              <x14:cfIcon iconSet="3TrafficLights1" iconId="2"/>
            </x14:iconSet>
          </x14:cfRule>
          <xm:sqref>AH3:AI3</xm:sqref>
        </x14:conditionalFormatting>
        <x14:conditionalFormatting xmlns:xm="http://schemas.microsoft.com/office/excel/2006/main">
          <x14:cfRule type="iconSet" priority="29" id="{648D87A6-5B51-4B31-9D07-DED5C98CD5FB}">
            <x14:iconSet showValue="0" custom="1">
              <x14:cfvo type="percent">
                <xm:f>0</xm:f>
              </x14:cfvo>
              <x14:cfvo type="num">
                <xm:f>30</xm:f>
              </x14:cfvo>
              <x14:cfvo type="num">
                <xm:f>60</xm:f>
              </x14:cfvo>
              <x14:cfIcon iconSet="3TrafficLights1" iconId="0"/>
              <x14:cfIcon iconSet="3TrafficLights1" iconId="1"/>
              <x14:cfIcon iconSet="3TrafficLights1" iconId="2"/>
            </x14:iconSet>
          </x14:cfRule>
          <xm:sqref>AH4:AI4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A00-000001000000}">
          <x14:formula1>
            <xm:f>Liste!$K$2:$K$3</xm:f>
          </x14:formula1>
          <xm:sqref>Y19</xm:sqref>
        </x14:dataValidation>
        <x14:dataValidation type="list" allowBlank="1" showInputMessage="1" showErrorMessage="1" xr:uid="{00000000-0002-0000-0A00-000002000000}">
          <x14:formula1>
            <xm:f>Liste!$L$2:$L$3</xm:f>
          </x14:formula1>
          <xm:sqref>Y20</xm:sqref>
        </x14:dataValidation>
        <x14:dataValidation type="list" allowBlank="1" showInputMessage="1" showErrorMessage="1" xr:uid="{00000000-0002-0000-0A00-000003000000}">
          <x14:formula1>
            <xm:f>Liste!$M$2:$M$3</xm:f>
          </x14:formula1>
          <xm:sqref>Y21</xm:sqref>
        </x14:dataValidation>
        <x14:dataValidation type="list" allowBlank="1" showInputMessage="1" showErrorMessage="1" xr:uid="{00000000-0002-0000-0A00-000004000000}">
          <x14:formula1>
            <xm:f>Liste!$N$2:$N$3</xm:f>
          </x14:formula1>
          <xm:sqref>Y22</xm:sqref>
        </x14:dataValidation>
        <x14:dataValidation type="list" allowBlank="1" showInputMessage="1" showErrorMessage="1" xr:uid="{00000000-0002-0000-0A00-000005000000}">
          <x14:formula1>
            <xm:f>Liste!$O$2:$O$3</xm:f>
          </x14:formula1>
          <xm:sqref>Y23</xm:sqref>
        </x14:dataValidation>
        <x14:dataValidation type="list" allowBlank="1" showInputMessage="1" showErrorMessage="1" xr:uid="{00000000-0002-0000-0A00-000006000000}">
          <x14:formula1>
            <xm:f>Liste!$P$2:$P$3</xm:f>
          </x14:formula1>
          <xm:sqref>Y24</xm:sqref>
        </x14:dataValidation>
        <x14:dataValidation type="list" allowBlank="1" showInputMessage="1" showErrorMessage="1" xr:uid="{00000000-0002-0000-0A00-000007000000}">
          <x14:formula1>
            <xm:f>Liste!$Q$2:$Q$3</xm:f>
          </x14:formula1>
          <xm:sqref>Y25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84e41d-4688-420a-9cd7-b94d567f8679">
      <Terms xmlns="http://schemas.microsoft.com/office/infopath/2007/PartnerControls"/>
    </lcf76f155ced4ddcb4097134ff3c332f>
    <TaxCatchAll xmlns="bd7d60c8-5b61-4840-89c8-20b453be09d8" xsi:nil="true"/>
  </documentManagement>
</p:properties>
</file>

<file path=customXml/item2.xml>��< ? x m l   v e r s i o n = " 1 . 0 "   e n c o d i n g = " u t f - 1 6 " ? > < D a t a M a s h u p   x m l n s = " h t t p : / / s c h e m a s . m i c r o s o f t . c o m / D a t a M a s h u p " > A A A A A B U D A A B Q S w M E F A A C A A g A / F J B V P q S m 4 2 l A A A A 9 Q A A A B I A H A B D b 2 5 m a W c v U G F j a 2 F n Z S 5 4 b W w g o h g A K K A U A A A A A A A A A A A A A A A A A A A A A A A A A A A A h Y 8 x D o I w G I W v Q r r T 1 h o T J D 9 l M H G S x G h i X J t S o B G K a Y t w N w e P 5 B X E K O r m + L 7 3 D e / d r z d I h 6 Y O L s o 6 3 Z o E z T B F g T K y z b U p E 9 T 5 I o x Q y m E r 5 E m U K h h l 4 + L B 5 Q m q v D / H h P R 9 j / s 5 b m 1 J G K U z c s w 2 e 1 m p R q C P r P / L o T b O C y M V 4 n B 4 j e E M L y l e R A x T I B O D T J t v z 8 a 5 z / Y H w q q r f W c V L 2 y 4 3 g G Z I p D 3 B f 4 A U E s D B B Q A A g A I A P x S Q 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8 U k F U K I p H u A 4 A A A A R A A A A E w A c A E Z v c m 1 1 b G F z L 1 N l Y 3 R p b 2 4 x L m 0 g o h g A K K A U A A A A A A A A A A A A A A A A A A A A A A A A A A A A K 0 5 N L s n M z 1 M I h t C G 1 g B Q S w E C L Q A U A A I A C A D 8 U k F U + p K b j a U A A A D 1 A A A A E g A A A A A A A A A A A A A A A A A A A A A A Q 2 9 u Z m l n L 1 B h Y 2 t h Z 2 U u e G 1 s U E s B A i 0 A F A A C A A g A / F J B V A / K 6 a u k A A A A 6 Q A A A B M A A A A A A A A A A A A A A A A A 8 Q A A A F t D b 2 5 0 Z W 5 0 X 1 R 5 c G V z X S 5 4 b W x Q S w E C L Q A U A A I A C A D 8 U k F 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G 1 B T B d O s k S I e I 3 U o g z o h Q A A A A A C A A A A A A A D Z g A A w A A A A B A A A A D j G c X 1 N X D m t T / x / q t w c w m T A A A A A A S A A A C g A A A A E A A A A A q t E 6 V 1 l E 2 D s E J z E v 2 Q a t p Q A A A A T z p + M C W 0 a + B f A g + 3 T B m A N f A C v k n M W c 3 k 6 8 o d q K w q k 8 6 h r N H a Z C g j v J v s D j a 9 c z y U B A x e t N 9 s r m e T G 4 k Y H h d y H N S t M 6 r c z o A L 0 B u X 2 Y 6 R A t o U A A A A V G J 4 T z k W y T F h t E K I B h t j U u X d e M E = < / D a t a M a s h u p > 
</file>

<file path=customXml/item3.xml><?xml version="1.0" encoding="utf-8"?>
<ct:contentTypeSchema xmlns:ct="http://schemas.microsoft.com/office/2006/metadata/contentType" xmlns:ma="http://schemas.microsoft.com/office/2006/metadata/properties/metaAttributes" ct:_="" ma:_="" ma:contentTypeName="Document" ma:contentTypeID="0x010100395C3E07E4F04C459185E3C18D3D0586" ma:contentTypeVersion="14" ma:contentTypeDescription="Crée un document." ma:contentTypeScope="" ma:versionID="6e8be847ed3991d4e7fb2e004b45bdb9">
  <xsd:schema xmlns:xsd="http://www.w3.org/2001/XMLSchema" xmlns:xs="http://www.w3.org/2001/XMLSchema" xmlns:p="http://schemas.microsoft.com/office/2006/metadata/properties" xmlns:ns2="5c84e41d-4688-420a-9cd7-b94d567f8679" xmlns:ns3="bd7d60c8-5b61-4840-89c8-20b453be09d8" targetNamespace="http://schemas.microsoft.com/office/2006/metadata/properties" ma:root="true" ma:fieldsID="28f87e1ce5f20f1dbfcca35e3ecf2d04" ns2:_="" ns3:_="">
    <xsd:import namespace="5c84e41d-4688-420a-9cd7-b94d567f8679"/>
    <xsd:import namespace="bd7d60c8-5b61-4840-89c8-20b453be09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84e41d-4688-420a-9cd7-b94d567f86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19f3f09e-cc8f-429c-a16d-c053358b94d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d7d60c8-5b61-4840-89c8-20b453be09d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77f5fd2-ded5-40d0-a6b2-8c913abbb256}" ma:internalName="TaxCatchAll" ma:showField="CatchAllData" ma:web="bd7d60c8-5b61-4840-89c8-20b453be09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42F647-431C-46E8-A3AA-A2DD2B87B8F2}">
  <ds:schemaRefs>
    <ds:schemaRef ds:uri="http://schemas.microsoft.com/office/2006/documentManagement/types"/>
    <ds:schemaRef ds:uri="http://schemas.microsoft.com/office/infopath/2007/PartnerControls"/>
    <ds:schemaRef ds:uri="25473c39-d34e-4c8e-9f1b-64a3b2a9a5c1"/>
    <ds:schemaRef ds:uri="http://purl.org/dc/terms/"/>
    <ds:schemaRef ds:uri="http://purl.org/dc/dcmitype/"/>
    <ds:schemaRef ds:uri="0256f9bb-4e31-4bb7-b4e1-3779497e5a2a"/>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B5F72D3-F1F1-4305-A9B5-A4F274453DFF}">
  <ds:schemaRefs>
    <ds:schemaRef ds:uri="http://schemas.microsoft.com/DataMashup"/>
  </ds:schemaRefs>
</ds:datastoreItem>
</file>

<file path=customXml/itemProps3.xml><?xml version="1.0" encoding="utf-8"?>
<ds:datastoreItem xmlns:ds="http://schemas.openxmlformats.org/officeDocument/2006/customXml" ds:itemID="{E59DF927-68CD-46A7-AAF1-18065FAED471}"/>
</file>

<file path=customXml/itemProps4.xml><?xml version="1.0" encoding="utf-8"?>
<ds:datastoreItem xmlns:ds="http://schemas.openxmlformats.org/officeDocument/2006/customXml" ds:itemID="{82331FFA-D4AE-412A-A06B-B6F9C5EA78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78</vt:i4>
      </vt:variant>
    </vt:vector>
  </HeadingPairs>
  <TitlesOfParts>
    <vt:vector size="90" baseType="lpstr">
      <vt:lpstr>1 QUESTIONNAIRE DE BASE</vt:lpstr>
      <vt:lpstr>2 ENGAGEMENT DE CONFIDENTIALITE</vt:lpstr>
      <vt:lpstr>3 CODE DE BONNE CONDUITE</vt:lpstr>
      <vt:lpstr>4 SECURITE INFORMATIQUE</vt:lpstr>
      <vt:lpstr>5 AXE PROD &amp; MAITR QUAL</vt:lpstr>
      <vt:lpstr>6 AXE RSE</vt:lpstr>
      <vt:lpstr>7 AXE COMPLEMENTAIRE</vt:lpstr>
      <vt:lpstr>8 ATTESTATION REACH</vt:lpstr>
      <vt:lpstr>Indice de qualification</vt:lpstr>
      <vt:lpstr>9 ATTESTATION ORIGINE BOIS</vt:lpstr>
      <vt:lpstr>Création FRS semi-auto</vt:lpstr>
      <vt:lpstr>Liste</vt:lpstr>
      <vt:lpstr>'1 QUESTIONNAIRE DE BASE'!_Toc222289880</vt:lpstr>
      <vt:lpstr>adresse</vt:lpstr>
      <vt:lpstr>adresse_email</vt:lpstr>
      <vt:lpstr>adresse_gpe</vt:lpstr>
      <vt:lpstr>annee_crea_ste</vt:lpstr>
      <vt:lpstr>APE</vt:lpstr>
      <vt:lpstr>c_noms</vt:lpstr>
      <vt:lpstr>CA</vt:lpstr>
      <vt:lpstr>ca_gpe</vt:lpstr>
      <vt:lpstr>ca_N</vt:lpstr>
      <vt:lpstr>ca_N_moins_1</vt:lpstr>
      <vt:lpstr>ca_N_moins_2</vt:lpstr>
      <vt:lpstr>ca_N_moins_3</vt:lpstr>
      <vt:lpstr>ca_prev_SG</vt:lpstr>
      <vt:lpstr>CAA</vt:lpstr>
      <vt:lpstr>client_1</vt:lpstr>
      <vt:lpstr>client_2</vt:lpstr>
      <vt:lpstr>client_3</vt:lpstr>
      <vt:lpstr>code_postal</vt:lpstr>
      <vt:lpstr>commercial_mail</vt:lpstr>
      <vt:lpstr>commercial_nom</vt:lpstr>
      <vt:lpstr>commercial_tel</vt:lpstr>
      <vt:lpstr>comptabilité_mail</vt:lpstr>
      <vt:lpstr>comptabilité_nom</vt:lpstr>
      <vt:lpstr>comptabilité_tel</vt:lpstr>
      <vt:lpstr>cp_gpe</vt:lpstr>
      <vt:lpstr>d_noms</vt:lpstr>
      <vt:lpstr>direction_générale_mail</vt:lpstr>
      <vt:lpstr>direction_générale_nom</vt:lpstr>
      <vt:lpstr>direction_générale_tel</vt:lpstr>
      <vt:lpstr>distributeur</vt:lpstr>
      <vt:lpstr>effectif_N</vt:lpstr>
      <vt:lpstr>effectif_N_moins_1</vt:lpstr>
      <vt:lpstr>effectif_N_moins_2</vt:lpstr>
      <vt:lpstr>effectif_N_moins_3</vt:lpstr>
      <vt:lpstr>FILILAE</vt:lpstr>
      <vt:lpstr>fonction</vt:lpstr>
      <vt:lpstr>forme_juridique</vt:lpstr>
      <vt:lpstr>forme_juridique_gpe</vt:lpstr>
      <vt:lpstr>gestion_com_mail</vt:lpstr>
      <vt:lpstr>gestion_com_nom</vt:lpstr>
      <vt:lpstr>gestion_com_tel</vt:lpstr>
      <vt:lpstr>indicatif</vt:lpstr>
      <vt:lpstr>indicatif_gpe</vt:lpstr>
      <vt:lpstr>n_tva</vt:lpstr>
      <vt:lpstr>nom_entreprise</vt:lpstr>
      <vt:lpstr>nom_groupe</vt:lpstr>
      <vt:lpstr>nom_prénom</vt:lpstr>
      <vt:lpstr>pays</vt:lpstr>
      <vt:lpstr>pays_gpe</vt:lpstr>
      <vt:lpstr>pourcent_export_N</vt:lpstr>
      <vt:lpstr>pourcent_export_N_moins_1</vt:lpstr>
      <vt:lpstr>pourcent_export_N_moins_2</vt:lpstr>
      <vt:lpstr>pourcent_export_N_moins_3</vt:lpstr>
      <vt:lpstr>principaux_secteurs_activité</vt:lpstr>
      <vt:lpstr>qualité_mail</vt:lpstr>
      <vt:lpstr>qualité_nom</vt:lpstr>
      <vt:lpstr>qualité_tel</vt:lpstr>
      <vt:lpstr>remarque</vt:lpstr>
      <vt:lpstr>représentant_mail</vt:lpstr>
      <vt:lpstr>représentant_nom</vt:lpstr>
      <vt:lpstr>représentant_tel</vt:lpstr>
      <vt:lpstr>SIRET</vt:lpstr>
      <vt:lpstr>site_internet</vt:lpstr>
      <vt:lpstr>site_internet_gpe</vt:lpstr>
      <vt:lpstr>tel_gpe</vt:lpstr>
      <vt:lpstr>téléphone</vt:lpstr>
      <vt:lpstr>'1 QUESTIONNAIRE DE BASE'!Text8</vt:lpstr>
      <vt:lpstr>total_4_secu_informatiq</vt:lpstr>
      <vt:lpstr>total_5_axe_prod_et_qual</vt:lpstr>
      <vt:lpstr>TOTAL_6_RSE</vt:lpstr>
      <vt:lpstr>total_7_axe_complémentaire</vt:lpstr>
      <vt:lpstr>TOTAL_RSE</vt:lpstr>
      <vt:lpstr>ville</vt:lpstr>
      <vt:lpstr>ville_gpe</vt:lpstr>
      <vt:lpstr>'1 QUESTIONNAIRE DE BASE'!Zone_d_impression</vt:lpstr>
      <vt:lpstr>'7 AXE COMPLEMENTAIRE'!Zone_d_impression</vt:lpstr>
      <vt:lpstr>'Création FRS semi-auto'!Zone_d_impression</vt:lpstr>
    </vt:vector>
  </TitlesOfParts>
  <Company>SALM 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qualification d'un fournisseur FR</dc:title>
  <dc:creator>GIRARDOT DAVID</dc:creator>
  <cp:lastModifiedBy>SITTLER Veronique</cp:lastModifiedBy>
  <cp:lastPrinted>2024-03-01T09:35:44Z</cp:lastPrinted>
  <dcterms:created xsi:type="dcterms:W3CDTF">2017-07-20T12:09:13Z</dcterms:created>
  <dcterms:modified xsi:type="dcterms:W3CDTF">2025-02-20T15:18:16Z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0x010100395C3E07E4F04C459185E3C18D3D0586</vt:lpwstr>
  </property>
</Properties>
</file>